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abtassoc-my.sharepoint.com/personal/rahim_akrami_abtassoc_com/Documents/My Projects/CLEAR ARISE/Protocol Updates/SRG Revision April 2026/"/>
    </mc:Choice>
  </mc:AlternateContent>
  <xr:revisionPtr revIDLastSave="1" documentId="13_ncr:1_{E313890A-FCCC-9D4D-9EB5-8DCB58BA0662}" xr6:coauthVersionLast="47" xr6:coauthVersionMax="47" xr10:uidLastSave="{75FAD281-C626-474F-9FA1-F984AF8C8682}"/>
  <bookViews>
    <workbookView xWindow="-24120" yWindow="1245" windowWidth="24240" windowHeight="13020" xr2:uid="{00000000-000D-0000-FFFF-FFFF00000000}"/>
  </bookViews>
  <sheets>
    <sheet name="Main" sheetId="13" r:id="rId1"/>
    <sheet name="Validation" sheetId="25" state="hidden" r:id="rId2"/>
    <sheet name="RCT" sheetId="20" r:id="rId3"/>
    <sheet name="ITS" sheetId="21" r:id="rId4"/>
    <sheet name="IV" sheetId="22" r:id="rId5"/>
    <sheet name="DiDFE" sheetId="23" r:id="rId6"/>
    <sheet name="Reg" sheetId="24" r:id="rId7"/>
    <sheet name="Data" sheetId="12" r:id="rId8"/>
    <sheet name="Equivalence" sheetId="26" r:id="rId9"/>
    <sheet name="Profile" sheetId="19" r:id="rId10"/>
    <sheet name="Tools" sheetId="15" state="hidden" r:id="rId11"/>
    <sheet name="Cutoffs" sheetId="16" state="hidden" r:id="rId12"/>
    <sheet name="Equivalence Testing (old)" sheetId="18" state="hidden" r:id="rId13"/>
  </sheets>
  <externalReferences>
    <externalReference r:id="rId14"/>
    <externalReference r:id="rId15"/>
  </externalReferences>
  <definedNames>
    <definedName name="Analysis3Header" localSheetId="5">'[1]T1 - Attrition'!#REF!</definedName>
    <definedName name="Analysis3Header" localSheetId="3">'[1]T1 - Attrition'!#REF!</definedName>
    <definedName name="Analysis3Header" localSheetId="4">'[1]T1 - Attrition'!#REF!</definedName>
    <definedName name="Analysis3Header" localSheetId="2">'[1]T1 - Attrition'!#REF!</definedName>
    <definedName name="Analysis3Header" localSheetId="6">'[1]T1 - Attrition'!#REF!</definedName>
    <definedName name="Analysis3Header">'[1]T1 - Attrition'!#REF!</definedName>
    <definedName name="Assignment3Header" localSheetId="5">'[1]T1 - Attrition'!#REF!</definedName>
    <definedName name="Assignment3Header" localSheetId="3">'[1]T1 - Attrition'!#REF!</definedName>
    <definedName name="Assignment3Header" localSheetId="4">'[1]T1 - Attrition'!#REF!</definedName>
    <definedName name="Assignment3Header" localSheetId="2">'[1]T1 - Attrition'!#REF!</definedName>
    <definedName name="Assignment3Header" localSheetId="6">'[1]T1 - Attrition'!#REF!</definedName>
    <definedName name="Assignment3Header">'[1]T1 - Attrition'!#REF!</definedName>
    <definedName name="BLErating">[2]Validation!$A$21:$A$26</definedName>
    <definedName name="Domains">[2]Validation!$A$3:$A$10</definedName>
    <definedName name="HML">[2]Validation!$D$3:$D$6</definedName>
    <definedName name="LowReason">[2]Validation!$A$29:$A$35</definedName>
    <definedName name="_xlnm.Print_Area" localSheetId="5">DiDFE!$A$1:$F$12</definedName>
    <definedName name="_xlnm.Print_Area" localSheetId="3">ITS!$A$1:$F$13</definedName>
    <definedName name="_xlnm.Print_Area" localSheetId="4">IV!$A$1:$F$11</definedName>
    <definedName name="_xlnm.Print_Area" localSheetId="0">Main!$A$1:$G$70</definedName>
    <definedName name="_xlnm.Print_Area" localSheetId="2">RCT!$A$1:$F$10</definedName>
    <definedName name="_xlnm.Print_Area" localSheetId="6">Reg!$A$1:$F$11</definedName>
    <definedName name="_xlnm.Print_Titles" localSheetId="7">Data!$A:$A</definedName>
    <definedName name="YesNo" localSheetId="5">DiDFE!#REF!</definedName>
    <definedName name="YesNo" localSheetId="3">ITS!#REF!</definedName>
    <definedName name="YesNo" localSheetId="4">IV!#REF!</definedName>
    <definedName name="YesNo" localSheetId="2">RCT!#REF!</definedName>
    <definedName name="YesNo" localSheetId="6">Reg!#REF!</definedName>
    <definedName name="YesNo">Validation!$A$2:$A$2</definedName>
    <definedName name="YNNA">[2]Validation!$C$3:$C$5</definedName>
    <definedName name="YNNR">[2]Validation!$F$3:$F$5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3" i="19" l="1"/>
  <c r="B11" i="19"/>
  <c r="B10" i="19" l="1"/>
  <c r="B9" i="19"/>
  <c r="B8" i="19"/>
  <c r="B6" i="19"/>
  <c r="B4" i="19"/>
  <c r="B2" i="19"/>
  <c r="B19" i="19"/>
  <c r="B17" i="19"/>
  <c r="B15" i="19"/>
  <c r="B13" i="19"/>
  <c r="D10" i="22" l="1"/>
  <c r="D11" i="23" l="1"/>
  <c r="D12" i="21"/>
  <c r="D10" i="24"/>
  <c r="B21" i="19" s="1"/>
  <c r="D9" i="20" l="1"/>
  <c r="F45" i="26" l="1"/>
  <c r="Q45" i="26" s="1"/>
  <c r="T45" i="26" s="1"/>
  <c r="E45" i="26"/>
  <c r="P45" i="26" s="1"/>
  <c r="S45" i="26" s="1"/>
  <c r="F44" i="26"/>
  <c r="Q44" i="26" s="1"/>
  <c r="T44" i="26" s="1"/>
  <c r="E44" i="26"/>
  <c r="P44" i="26" s="1"/>
  <c r="S44" i="26" s="1"/>
  <c r="F43" i="26"/>
  <c r="Q43" i="26" s="1"/>
  <c r="T43" i="26" s="1"/>
  <c r="E43" i="26"/>
  <c r="P43" i="26" s="1"/>
  <c r="S43" i="26" s="1"/>
  <c r="F42" i="26"/>
  <c r="Q42" i="26" s="1"/>
  <c r="T42" i="26" s="1"/>
  <c r="E42" i="26"/>
  <c r="P42" i="26" s="1"/>
  <c r="S42" i="26" s="1"/>
  <c r="F41" i="26"/>
  <c r="Q41" i="26" s="1"/>
  <c r="T41" i="26" s="1"/>
  <c r="E41" i="26"/>
  <c r="P41" i="26" s="1"/>
  <c r="S41" i="26" s="1"/>
  <c r="F40" i="26"/>
  <c r="Q40" i="26" s="1"/>
  <c r="T40" i="26" s="1"/>
  <c r="E40" i="26"/>
  <c r="P40" i="26" s="1"/>
  <c r="S40" i="26" s="1"/>
  <c r="R29" i="26"/>
  <c r="P29" i="26"/>
  <c r="G29" i="26"/>
  <c r="D29" i="26"/>
  <c r="R28" i="26"/>
  <c r="P28" i="26"/>
  <c r="G28" i="26"/>
  <c r="D28" i="26"/>
  <c r="R27" i="26"/>
  <c r="P27" i="26"/>
  <c r="G27" i="26"/>
  <c r="D27" i="26"/>
  <c r="R26" i="26"/>
  <c r="P26" i="26"/>
  <c r="G26" i="26"/>
  <c r="D26" i="26"/>
  <c r="R25" i="26"/>
  <c r="P25" i="26"/>
  <c r="G25" i="26"/>
  <c r="D25" i="26"/>
  <c r="R24" i="26"/>
  <c r="P24" i="26"/>
  <c r="G24" i="26"/>
  <c r="D24" i="26"/>
  <c r="R14" i="26"/>
  <c r="Q14" i="26"/>
  <c r="P14" i="26"/>
  <c r="I14" i="26"/>
  <c r="J14" i="26" s="1"/>
  <c r="R13" i="26"/>
  <c r="Q13" i="26"/>
  <c r="P13" i="26"/>
  <c r="I13" i="26"/>
  <c r="J13" i="26" s="1"/>
  <c r="R12" i="26"/>
  <c r="Q12" i="26"/>
  <c r="P12" i="26"/>
  <c r="I12" i="26"/>
  <c r="J12" i="26" s="1"/>
  <c r="R11" i="26"/>
  <c r="Q11" i="26"/>
  <c r="P11" i="26"/>
  <c r="I11" i="26"/>
  <c r="J11" i="26" s="1"/>
  <c r="R10" i="26"/>
  <c r="Q10" i="26"/>
  <c r="P10" i="26"/>
  <c r="I10" i="26"/>
  <c r="J10" i="26" s="1"/>
  <c r="R9" i="26"/>
  <c r="Q9" i="26"/>
  <c r="P9" i="26"/>
  <c r="I9" i="26"/>
  <c r="J9" i="26" s="1"/>
  <c r="I24" i="26" l="1"/>
  <c r="J24" i="26" s="1"/>
  <c r="Q26" i="26"/>
  <c r="Q27" i="26"/>
  <c r="I26" i="26"/>
  <c r="J26" i="26" s="1"/>
  <c r="I25" i="26"/>
  <c r="J25" i="26" s="1"/>
  <c r="Q29" i="26"/>
  <c r="Q25" i="26"/>
  <c r="Q24" i="26"/>
  <c r="Q28" i="26"/>
  <c r="C49" i="26"/>
  <c r="C52" i="26" s="1"/>
  <c r="C53" i="26" s="1"/>
  <c r="I28" i="26"/>
  <c r="J28" i="26" s="1"/>
  <c r="I29" i="26"/>
  <c r="J29" i="26" s="1"/>
  <c r="I27" i="26"/>
  <c r="J27" i="26" s="1"/>
  <c r="BG7" i="12"/>
  <c r="BI7" i="12"/>
  <c r="BJ7" i="12"/>
  <c r="BK7" i="12"/>
  <c r="BG9" i="12"/>
  <c r="BG8" i="12"/>
  <c r="C51" i="26" l="1"/>
  <c r="C50" i="26"/>
  <c r="BI8" i="12"/>
  <c r="BI9" i="12"/>
  <c r="BI10" i="12"/>
  <c r="BI11" i="12"/>
  <c r="BI12" i="12"/>
  <c r="BI13" i="12"/>
  <c r="BI14" i="12"/>
  <c r="BI15" i="12"/>
  <c r="BI16" i="12"/>
  <c r="BI17" i="12"/>
  <c r="BI18" i="12"/>
  <c r="BI19" i="12"/>
  <c r="BI20" i="12"/>
  <c r="BI21" i="12"/>
  <c r="BI22" i="12"/>
  <c r="BI23" i="12"/>
  <c r="BQ8" i="12"/>
  <c r="BQ9" i="12"/>
  <c r="BQ10" i="12"/>
  <c r="BQ11" i="12"/>
  <c r="BQ12" i="12"/>
  <c r="BQ13" i="12"/>
  <c r="BQ14" i="12"/>
  <c r="BQ15" i="12"/>
  <c r="BQ16" i="12"/>
  <c r="BQ17" i="12"/>
  <c r="BQ18" i="12"/>
  <c r="BQ19" i="12"/>
  <c r="BQ20" i="12"/>
  <c r="BQ21" i="12"/>
  <c r="BQ22" i="12"/>
  <c r="BQ23" i="12"/>
  <c r="BO8" i="12"/>
  <c r="BO9" i="12"/>
  <c r="BO10" i="12"/>
  <c r="BO11" i="12"/>
  <c r="BO12" i="12"/>
  <c r="BO13" i="12"/>
  <c r="BO14" i="12"/>
  <c r="BO15" i="12"/>
  <c r="BO16" i="12"/>
  <c r="BO17" i="12"/>
  <c r="BO18" i="12"/>
  <c r="BO19" i="12"/>
  <c r="BO20" i="12"/>
  <c r="BO21" i="12"/>
  <c r="BO22" i="12"/>
  <c r="BO23" i="12"/>
  <c r="BG10" i="12"/>
  <c r="BG11" i="12"/>
  <c r="BG12" i="12"/>
  <c r="BG13" i="12"/>
  <c r="BG14" i="12"/>
  <c r="BG15" i="12"/>
  <c r="BG16" i="12"/>
  <c r="BG17" i="12"/>
  <c r="BG18" i="12"/>
  <c r="BG19" i="12"/>
  <c r="BG20" i="12"/>
  <c r="BG21" i="12"/>
  <c r="BG22" i="12"/>
  <c r="BG23" i="12"/>
  <c r="BQ7" i="12" l="1"/>
  <c r="AG8" i="12" l="1"/>
  <c r="AH8" i="12"/>
  <c r="AI8" i="12"/>
  <c r="AG9" i="12"/>
  <c r="AH9" i="12"/>
  <c r="AI9" i="12"/>
  <c r="AG10" i="12"/>
  <c r="AH10" i="12"/>
  <c r="AI10" i="12"/>
  <c r="AG11" i="12"/>
  <c r="AH11" i="12"/>
  <c r="AI11" i="12"/>
  <c r="AG12" i="12"/>
  <c r="AH12" i="12"/>
  <c r="AI12" i="12"/>
  <c r="AG13" i="12"/>
  <c r="AH13" i="12"/>
  <c r="AI13" i="12"/>
  <c r="AG14" i="12"/>
  <c r="AH14" i="12"/>
  <c r="AI14" i="12"/>
  <c r="AG15" i="12"/>
  <c r="AH15" i="12"/>
  <c r="AI15" i="12"/>
  <c r="AG16" i="12"/>
  <c r="AH16" i="12"/>
  <c r="AI16" i="12"/>
  <c r="AG17" i="12"/>
  <c r="AH17" i="12"/>
  <c r="AI17" i="12"/>
  <c r="AG18" i="12"/>
  <c r="AH18" i="12"/>
  <c r="AI18" i="12"/>
  <c r="AG19" i="12"/>
  <c r="AH19" i="12"/>
  <c r="AI19" i="12"/>
  <c r="AG20" i="12"/>
  <c r="AH20" i="12"/>
  <c r="AI20" i="12"/>
  <c r="AG21" i="12"/>
  <c r="AH21" i="12"/>
  <c r="AI21" i="12"/>
  <c r="AG22" i="12"/>
  <c r="AH22" i="12"/>
  <c r="AI22" i="12"/>
  <c r="AG23" i="12"/>
  <c r="AH23" i="12"/>
  <c r="AI23" i="12"/>
  <c r="AH7" i="12" l="1"/>
  <c r="AI7" i="12"/>
  <c r="A12" i="19" l="1"/>
  <c r="AG7" i="12" l="1"/>
  <c r="AJ7" i="12" s="1"/>
  <c r="BO7" i="12" l="1"/>
  <c r="CM7" i="12" l="1"/>
  <c r="BU7" i="12" l="1"/>
  <c r="CW7" i="12" s="1"/>
  <c r="CM8" i="12"/>
  <c r="BU8" i="12" s="1"/>
  <c r="CW8" i="12" s="1"/>
  <c r="E44" i="18" l="1"/>
  <c r="P44" i="18" s="1"/>
  <c r="S44" i="18" s="1"/>
  <c r="D44" i="18"/>
  <c r="O44" i="18" s="1"/>
  <c r="R44" i="18" s="1"/>
  <c r="E43" i="18"/>
  <c r="P43" i="18" s="1"/>
  <c r="S43" i="18" s="1"/>
  <c r="D43" i="18"/>
  <c r="O43" i="18" s="1"/>
  <c r="R43" i="18" s="1"/>
  <c r="E42" i="18"/>
  <c r="P42" i="18" s="1"/>
  <c r="S42" i="18" s="1"/>
  <c r="D42" i="18"/>
  <c r="O42" i="18" s="1"/>
  <c r="R42" i="18" s="1"/>
  <c r="E41" i="18"/>
  <c r="P41" i="18" s="1"/>
  <c r="S41" i="18" s="1"/>
  <c r="D41" i="18"/>
  <c r="O41" i="18" s="1"/>
  <c r="R41" i="18" s="1"/>
  <c r="E40" i="18"/>
  <c r="P40" i="18" s="1"/>
  <c r="S40" i="18" s="1"/>
  <c r="D40" i="18"/>
  <c r="O40" i="18" s="1"/>
  <c r="R40" i="18" s="1"/>
  <c r="E39" i="18"/>
  <c r="P39" i="18" s="1"/>
  <c r="S39" i="18" s="1"/>
  <c r="D39" i="18"/>
  <c r="O39" i="18" s="1"/>
  <c r="R39" i="18" s="1"/>
  <c r="Q29" i="18"/>
  <c r="O29" i="18"/>
  <c r="F29" i="18"/>
  <c r="C29" i="18"/>
  <c r="Q28" i="18"/>
  <c r="O28" i="18"/>
  <c r="F28" i="18"/>
  <c r="C28" i="18"/>
  <c r="Q27" i="18"/>
  <c r="O27" i="18"/>
  <c r="F27" i="18"/>
  <c r="C27" i="18"/>
  <c r="Q26" i="18"/>
  <c r="O26" i="18"/>
  <c r="F26" i="18"/>
  <c r="C26" i="18"/>
  <c r="Q25" i="18"/>
  <c r="O25" i="18"/>
  <c r="F25" i="18"/>
  <c r="C25" i="18"/>
  <c r="Q24" i="18"/>
  <c r="O24" i="18"/>
  <c r="F24" i="18"/>
  <c r="C24" i="18"/>
  <c r="H24" i="18" s="1"/>
  <c r="I24" i="18" s="1"/>
  <c r="Q14" i="18"/>
  <c r="P14" i="18"/>
  <c r="O14" i="18"/>
  <c r="H14" i="18"/>
  <c r="I14" i="18" s="1"/>
  <c r="Q13" i="18"/>
  <c r="P13" i="18"/>
  <c r="O13" i="18"/>
  <c r="H13" i="18"/>
  <c r="I13" i="18" s="1"/>
  <c r="Q12" i="18"/>
  <c r="P12" i="18"/>
  <c r="O12" i="18"/>
  <c r="H12" i="18"/>
  <c r="I12" i="18" s="1"/>
  <c r="Q11" i="18"/>
  <c r="P11" i="18"/>
  <c r="O11" i="18"/>
  <c r="H11" i="18"/>
  <c r="I11" i="18" s="1"/>
  <c r="Q10" i="18"/>
  <c r="P10" i="18"/>
  <c r="O10" i="18"/>
  <c r="H10" i="18"/>
  <c r="I10" i="18" s="1"/>
  <c r="Q9" i="18"/>
  <c r="P9" i="18"/>
  <c r="O9" i="18"/>
  <c r="H9" i="18"/>
  <c r="I9" i="18" s="1"/>
  <c r="H25" i="18" l="1"/>
  <c r="I25" i="18" s="1"/>
  <c r="H29" i="18"/>
  <c r="I29" i="18" s="1"/>
  <c r="P26" i="18"/>
  <c r="P28" i="18"/>
  <c r="P29" i="18"/>
  <c r="P24" i="18"/>
  <c r="P25" i="18"/>
  <c r="H26" i="18"/>
  <c r="I26" i="18" s="1"/>
  <c r="H27" i="18"/>
  <c r="I27" i="18" s="1"/>
  <c r="H28" i="18"/>
  <c r="I28" i="18" s="1"/>
  <c r="B48" i="18"/>
  <c r="B50" i="18" s="1"/>
  <c r="P27" i="18"/>
  <c r="B51" i="18" l="1"/>
  <c r="B52" i="18" s="1"/>
  <c r="B49" i="18"/>
  <c r="CM9" i="12"/>
  <c r="BU9" i="12" s="1"/>
  <c r="CW9" i="12" s="1"/>
  <c r="CM10" i="12"/>
  <c r="BU10" i="12" s="1"/>
  <c r="CW10" i="12" s="1"/>
  <c r="CM11" i="12"/>
  <c r="BU11" i="12" s="1"/>
  <c r="CW11" i="12" s="1"/>
  <c r="CM12" i="12"/>
  <c r="BU12" i="12" s="1"/>
  <c r="CW12" i="12" s="1"/>
  <c r="CM13" i="12"/>
  <c r="BU13" i="12" s="1"/>
  <c r="CW13" i="12" s="1"/>
  <c r="CM14" i="12"/>
  <c r="CW14" i="12" s="1"/>
  <c r="CM15" i="12"/>
  <c r="BU15" i="12" s="1"/>
  <c r="CW15" i="12" s="1"/>
  <c r="CM16" i="12"/>
  <c r="BU16" i="12" s="1"/>
  <c r="CW16" i="12" s="1"/>
  <c r="CM17" i="12"/>
  <c r="BU17" i="12" s="1"/>
  <c r="CW17" i="12" s="1"/>
  <c r="CM18" i="12"/>
  <c r="BU18" i="12" s="1"/>
  <c r="CW18" i="12" s="1"/>
  <c r="CM19" i="12"/>
  <c r="BU19" i="12" s="1"/>
  <c r="CW19" i="12" s="1"/>
  <c r="CM20" i="12"/>
  <c r="BU20" i="12" s="1"/>
  <c r="CW20" i="12" s="1"/>
  <c r="CM21" i="12"/>
  <c r="BU21" i="12" s="1"/>
  <c r="CW21" i="12" s="1"/>
  <c r="CM22" i="12"/>
  <c r="BU22" i="12" s="1"/>
  <c r="CW22" i="12" s="1"/>
  <c r="CM23" i="12"/>
  <c r="BU23" i="12" s="1"/>
  <c r="CW23" i="12" s="1"/>
  <c r="BR7" i="12" l="1"/>
  <c r="BS7" i="12"/>
  <c r="DA23" i="12"/>
  <c r="CY23" i="12"/>
  <c r="CV23" i="12"/>
  <c r="CU23" i="12"/>
  <c r="CH23" i="12"/>
  <c r="CA23" i="12"/>
  <c r="BS23" i="12"/>
  <c r="BR23" i="12"/>
  <c r="BK23" i="12"/>
  <c r="BJ23" i="12"/>
  <c r="AW23" i="12"/>
  <c r="AY23" i="12" s="1"/>
  <c r="AZ23" i="12" s="1"/>
  <c r="BA23" i="12" s="1"/>
  <c r="AT23" i="12"/>
  <c r="AV23" i="12" s="1"/>
  <c r="AX23" i="12" s="1"/>
  <c r="AP23" i="12"/>
  <c r="AJ23" i="12"/>
  <c r="V23" i="12"/>
  <c r="U23" i="12"/>
  <c r="T23" i="12"/>
  <c r="DA22" i="12"/>
  <c r="CY22" i="12"/>
  <c r="CV22" i="12"/>
  <c r="CU22" i="12"/>
  <c r="CH22" i="12"/>
  <c r="CA22" i="12"/>
  <c r="BS22" i="12"/>
  <c r="BR22" i="12"/>
  <c r="BK22" i="12"/>
  <c r="BJ22" i="12"/>
  <c r="AW22" i="12"/>
  <c r="AY22" i="12" s="1"/>
  <c r="AZ22" i="12" s="1"/>
  <c r="BA22" i="12" s="1"/>
  <c r="AT22" i="12"/>
  <c r="AV22" i="12" s="1"/>
  <c r="AX22" i="12" s="1"/>
  <c r="AP22" i="12"/>
  <c r="AJ22" i="12"/>
  <c r="V22" i="12"/>
  <c r="U22" i="12"/>
  <c r="T22" i="12"/>
  <c r="DA21" i="12"/>
  <c r="CY21" i="12"/>
  <c r="CV21" i="12"/>
  <c r="CU21" i="12"/>
  <c r="CH21" i="12"/>
  <c r="CA21" i="12"/>
  <c r="BS21" i="12"/>
  <c r="BR21" i="12"/>
  <c r="BK21" i="12"/>
  <c r="BJ21" i="12"/>
  <c r="AW21" i="12"/>
  <c r="AY21" i="12" s="1"/>
  <c r="AZ21" i="12" s="1"/>
  <c r="BA21" i="12" s="1"/>
  <c r="AT21" i="12"/>
  <c r="AV21" i="12" s="1"/>
  <c r="AX21" i="12" s="1"/>
  <c r="AP21" i="12"/>
  <c r="AJ21" i="12"/>
  <c r="V21" i="12"/>
  <c r="U21" i="12"/>
  <c r="T21" i="12"/>
  <c r="DA20" i="12"/>
  <c r="CY20" i="12"/>
  <c r="CV20" i="12"/>
  <c r="CU20" i="12"/>
  <c r="CH20" i="12"/>
  <c r="CA20" i="12"/>
  <c r="BS20" i="12"/>
  <c r="BR20" i="12"/>
  <c r="BK20" i="12"/>
  <c r="BJ20" i="12"/>
  <c r="AW20" i="12"/>
  <c r="AY20" i="12" s="1"/>
  <c r="AZ20" i="12" s="1"/>
  <c r="BA20" i="12" s="1"/>
  <c r="AT20" i="12"/>
  <c r="AV20" i="12" s="1"/>
  <c r="AX20" i="12" s="1"/>
  <c r="AP20" i="12"/>
  <c r="AJ20" i="12"/>
  <c r="V20" i="12"/>
  <c r="U20" i="12"/>
  <c r="T20" i="12"/>
  <c r="DA19" i="12"/>
  <c r="CY19" i="12"/>
  <c r="CV19" i="12"/>
  <c r="CU19" i="12"/>
  <c r="CH19" i="12"/>
  <c r="CA19" i="12"/>
  <c r="BS19" i="12"/>
  <c r="BR19" i="12"/>
  <c r="BK19" i="12"/>
  <c r="BJ19" i="12"/>
  <c r="AW19" i="12"/>
  <c r="AY19" i="12" s="1"/>
  <c r="AZ19" i="12" s="1"/>
  <c r="BA19" i="12" s="1"/>
  <c r="AT19" i="12"/>
  <c r="AV19" i="12" s="1"/>
  <c r="AX19" i="12" s="1"/>
  <c r="AP19" i="12"/>
  <c r="AJ19" i="12"/>
  <c r="V19" i="12"/>
  <c r="U19" i="12"/>
  <c r="T19" i="12"/>
  <c r="DA18" i="12"/>
  <c r="CY18" i="12"/>
  <c r="CV18" i="12"/>
  <c r="CU18" i="12"/>
  <c r="CH18" i="12"/>
  <c r="CA18" i="12"/>
  <c r="BS18" i="12"/>
  <c r="BR18" i="12"/>
  <c r="BK18" i="12"/>
  <c r="BJ18" i="12"/>
  <c r="AW18" i="12"/>
  <c r="AY18" i="12" s="1"/>
  <c r="AZ18" i="12" s="1"/>
  <c r="BA18" i="12" s="1"/>
  <c r="AT18" i="12"/>
  <c r="AV18" i="12" s="1"/>
  <c r="AX18" i="12" s="1"/>
  <c r="AP18" i="12"/>
  <c r="AJ18" i="12"/>
  <c r="V18" i="12"/>
  <c r="U18" i="12"/>
  <c r="T18" i="12"/>
  <c r="DA17" i="12"/>
  <c r="CY17" i="12"/>
  <c r="CV17" i="12"/>
  <c r="CU17" i="12"/>
  <c r="CH17" i="12"/>
  <c r="CA17" i="12"/>
  <c r="BS17" i="12"/>
  <c r="BR17" i="12"/>
  <c r="BK17" i="12"/>
  <c r="BJ17" i="12"/>
  <c r="AW17" i="12"/>
  <c r="AY17" i="12" s="1"/>
  <c r="AZ17" i="12" s="1"/>
  <c r="BA17" i="12" s="1"/>
  <c r="AT17" i="12"/>
  <c r="AV17" i="12" s="1"/>
  <c r="AX17" i="12" s="1"/>
  <c r="AP17" i="12"/>
  <c r="AJ17" i="12"/>
  <c r="V17" i="12"/>
  <c r="U17" i="12"/>
  <c r="T17" i="12"/>
  <c r="DA16" i="12"/>
  <c r="CY16" i="12"/>
  <c r="CV16" i="12"/>
  <c r="CU16" i="12"/>
  <c r="CH16" i="12"/>
  <c r="CA16" i="12"/>
  <c r="BS16" i="12"/>
  <c r="BR16" i="12"/>
  <c r="BK16" i="12"/>
  <c r="BJ16" i="12"/>
  <c r="AW16" i="12"/>
  <c r="AY16" i="12" s="1"/>
  <c r="AZ16" i="12" s="1"/>
  <c r="BA16" i="12" s="1"/>
  <c r="AT16" i="12"/>
  <c r="AV16" i="12" s="1"/>
  <c r="AX16" i="12" s="1"/>
  <c r="AP16" i="12"/>
  <c r="AJ16" i="12"/>
  <c r="V16" i="12"/>
  <c r="U16" i="12"/>
  <c r="T16" i="12"/>
  <c r="DA15" i="12"/>
  <c r="CY15" i="12"/>
  <c r="CV15" i="12"/>
  <c r="CU15" i="12"/>
  <c r="CH15" i="12"/>
  <c r="CA15" i="12"/>
  <c r="BS15" i="12"/>
  <c r="BR15" i="12"/>
  <c r="BK15" i="12"/>
  <c r="BJ15" i="12"/>
  <c r="AW15" i="12"/>
  <c r="AY15" i="12" s="1"/>
  <c r="AZ15" i="12" s="1"/>
  <c r="BA15" i="12" s="1"/>
  <c r="AT15" i="12"/>
  <c r="AV15" i="12" s="1"/>
  <c r="AX15" i="12" s="1"/>
  <c r="AP15" i="12"/>
  <c r="AJ15" i="12"/>
  <c r="V15" i="12"/>
  <c r="U15" i="12"/>
  <c r="T15" i="12"/>
  <c r="DA14" i="12"/>
  <c r="CY14" i="12"/>
  <c r="CV14" i="12"/>
  <c r="CU14" i="12"/>
  <c r="CH14" i="12"/>
  <c r="CA14" i="12"/>
  <c r="BS14" i="12"/>
  <c r="BR14" i="12"/>
  <c r="BK14" i="12"/>
  <c r="BJ14" i="12"/>
  <c r="AW14" i="12"/>
  <c r="AY14" i="12" s="1"/>
  <c r="AZ14" i="12" s="1"/>
  <c r="BA14" i="12" s="1"/>
  <c r="AT14" i="12"/>
  <c r="AV14" i="12" s="1"/>
  <c r="AX14" i="12" s="1"/>
  <c r="AP14" i="12"/>
  <c r="AJ14" i="12"/>
  <c r="V14" i="12"/>
  <c r="U14" i="12"/>
  <c r="T14" i="12"/>
  <c r="CG20" i="12" l="1"/>
  <c r="CJ20" i="12" s="1"/>
  <c r="CS21" i="12"/>
  <c r="CG23" i="12"/>
  <c r="CJ23" i="12" s="1"/>
  <c r="CG15" i="12"/>
  <c r="CJ15" i="12" s="1"/>
  <c r="CS20" i="12"/>
  <c r="CG17" i="12"/>
  <c r="CJ17" i="12" s="1"/>
  <c r="CG16" i="12"/>
  <c r="CJ16" i="12" s="1"/>
  <c r="CG19" i="12"/>
  <c r="CJ19" i="12" s="1"/>
  <c r="CS23" i="12"/>
  <c r="CS17" i="12"/>
  <c r="CG22" i="12"/>
  <c r="CJ22" i="12" s="1"/>
  <c r="CG14" i="12"/>
  <c r="CJ14" i="12" s="1"/>
  <c r="CS15" i="12"/>
  <c r="CS16" i="12"/>
  <c r="CS18" i="12"/>
  <c r="CS19" i="12"/>
  <c r="CG21" i="12"/>
  <c r="CJ21" i="12" s="1"/>
  <c r="CS14" i="12"/>
  <c r="CS22" i="12"/>
  <c r="CX19" i="12"/>
  <c r="CX22" i="12"/>
  <c r="CX16" i="12"/>
  <c r="CX20" i="12"/>
  <c r="CX15" i="12"/>
  <c r="CX23" i="12"/>
  <c r="CX14" i="12"/>
  <c r="CX18" i="12"/>
  <c r="CX17" i="12"/>
  <c r="CX21" i="12"/>
  <c r="CG18" i="12"/>
  <c r="CJ18" i="12" s="1"/>
  <c r="AJ8" i="12"/>
  <c r="AJ9" i="12"/>
  <c r="AJ10" i="12"/>
  <c r="AJ11" i="12"/>
  <c r="AJ12" i="12"/>
  <c r="AJ13" i="12"/>
  <c r="V7" i="12"/>
  <c r="V8" i="12"/>
  <c r="V9" i="12"/>
  <c r="V10" i="12"/>
  <c r="V11" i="12"/>
  <c r="V12" i="12"/>
  <c r="V13" i="12"/>
  <c r="A4" i="16"/>
  <c r="CV7" i="12"/>
  <c r="CV8" i="12"/>
  <c r="CV9" i="12"/>
  <c r="CV10" i="12"/>
  <c r="CV11" i="12"/>
  <c r="CV12" i="12"/>
  <c r="CV13" i="12"/>
  <c r="CI20" i="12" l="1"/>
  <c r="CK20" i="12" s="1"/>
  <c r="CL20" i="12" s="1"/>
  <c r="CN20" i="12" s="1"/>
  <c r="CT20" i="12" s="1"/>
  <c r="CI19" i="12"/>
  <c r="CK19" i="12" s="1"/>
  <c r="CL19" i="12" s="1"/>
  <c r="CN19" i="12" s="1"/>
  <c r="CT19" i="12" s="1"/>
  <c r="CI14" i="12"/>
  <c r="CK14" i="12" s="1"/>
  <c r="CL14" i="12" s="1"/>
  <c r="CN14" i="12" s="1"/>
  <c r="CI23" i="12"/>
  <c r="CK23" i="12" s="1"/>
  <c r="CL23" i="12" s="1"/>
  <c r="CN23" i="12" s="1"/>
  <c r="CI15" i="12"/>
  <c r="CK15" i="12" s="1"/>
  <c r="CL15" i="12" s="1"/>
  <c r="CN15" i="12" s="1"/>
  <c r="CI16" i="12"/>
  <c r="CK16" i="12" s="1"/>
  <c r="CL16" i="12" s="1"/>
  <c r="CN16" i="12" s="1"/>
  <c r="CI17" i="12"/>
  <c r="CK17" i="12" s="1"/>
  <c r="CL17" i="12" s="1"/>
  <c r="CN17" i="12" s="1"/>
  <c r="CI22" i="12"/>
  <c r="CK22" i="12" s="1"/>
  <c r="CL22" i="12" s="1"/>
  <c r="CN22" i="12" s="1"/>
  <c r="CI21" i="12"/>
  <c r="CK21" i="12" s="1"/>
  <c r="CL21" i="12" s="1"/>
  <c r="CN21" i="12" s="1"/>
  <c r="CI18" i="12"/>
  <c r="CK18" i="12" s="1"/>
  <c r="CL18" i="12" s="1"/>
  <c r="CN18" i="12" s="1"/>
  <c r="CW24" i="12"/>
  <c r="N31" i="15"/>
  <c r="O31" i="15" s="1"/>
  <c r="L28" i="15"/>
  <c r="L27" i="15"/>
  <c r="L26" i="15"/>
  <c r="L25" i="15"/>
  <c r="L24" i="15"/>
  <c r="L23" i="15"/>
  <c r="L22" i="15"/>
  <c r="L21" i="15"/>
  <c r="L20" i="15"/>
  <c r="L19" i="15"/>
  <c r="L18" i="15"/>
  <c r="L17" i="15"/>
  <c r="L16" i="15"/>
  <c r="L15" i="15"/>
  <c r="L14" i="15"/>
  <c r="L13" i="15"/>
  <c r="L12" i="15"/>
  <c r="L11" i="15"/>
  <c r="L10" i="15"/>
  <c r="L9" i="15"/>
  <c r="CO20" i="12" l="1"/>
  <c r="CO19" i="12"/>
  <c r="CT16" i="12"/>
  <c r="CO16" i="12"/>
  <c r="CO22" i="12"/>
  <c r="CT22" i="12"/>
  <c r="CT15" i="12"/>
  <c r="CO15" i="12"/>
  <c r="CO23" i="12"/>
  <c r="CT23" i="12"/>
  <c r="CO14" i="12"/>
  <c r="CT14" i="12"/>
  <c r="CO18" i="12"/>
  <c r="CT18" i="12"/>
  <c r="CT17" i="12"/>
  <c r="CO17" i="12"/>
  <c r="CT21" i="12"/>
  <c r="CO21" i="12"/>
  <c r="M28" i="15"/>
  <c r="M27" i="15"/>
  <c r="M26" i="15"/>
  <c r="M25" i="15"/>
  <c r="M24" i="15"/>
  <c r="M23" i="15"/>
  <c r="M22" i="15"/>
  <c r="M21" i="15"/>
  <c r="M20" i="15"/>
  <c r="M19" i="15"/>
  <c r="M18" i="15"/>
  <c r="M17" i="15"/>
  <c r="M16" i="15"/>
  <c r="M15" i="15"/>
  <c r="M14" i="15"/>
  <c r="M13" i="15"/>
  <c r="M12" i="15"/>
  <c r="M11" i="15"/>
  <c r="M10" i="15"/>
  <c r="M9" i="15"/>
  <c r="P31" i="15"/>
  <c r="G31" i="15"/>
  <c r="H31" i="15" s="1"/>
  <c r="I31" i="15" l="1"/>
  <c r="E10" i="15" l="1"/>
  <c r="E11" i="15"/>
  <c r="E12" i="15"/>
  <c r="E13" i="15"/>
  <c r="E14" i="15"/>
  <c r="E15" i="15"/>
  <c r="E16" i="15"/>
  <c r="E17" i="15"/>
  <c r="E18" i="15"/>
  <c r="E19" i="15"/>
  <c r="E20" i="15"/>
  <c r="E21" i="15"/>
  <c r="E22" i="15"/>
  <c r="E23" i="15"/>
  <c r="E24" i="15"/>
  <c r="E25" i="15"/>
  <c r="E26" i="15"/>
  <c r="E27" i="15"/>
  <c r="E28" i="15"/>
  <c r="E9" i="15"/>
  <c r="DA7" i="12" l="1"/>
  <c r="DA8" i="12"/>
  <c r="DA9" i="12"/>
  <c r="DA10" i="12"/>
  <c r="DA11" i="12"/>
  <c r="DA12" i="12"/>
  <c r="DA13" i="12"/>
  <c r="AT7" i="12"/>
  <c r="AV7" i="12" s="1"/>
  <c r="AX7" i="12" s="1"/>
  <c r="AT8" i="12"/>
  <c r="AT9" i="12"/>
  <c r="AV9" i="12" s="1"/>
  <c r="AX9" i="12" s="1"/>
  <c r="AT10" i="12"/>
  <c r="AV10" i="12" s="1"/>
  <c r="AX10" i="12" s="1"/>
  <c r="AT11" i="12"/>
  <c r="AV11" i="12" s="1"/>
  <c r="AX11" i="12" s="1"/>
  <c r="AT12" i="12"/>
  <c r="AV12" i="12" s="1"/>
  <c r="AX12" i="12" s="1"/>
  <c r="AT13" i="12"/>
  <c r="AV13" i="12" s="1"/>
  <c r="AX13" i="12" s="1"/>
  <c r="AP7" i="12"/>
  <c r="AP8" i="12"/>
  <c r="AP9" i="12"/>
  <c r="AP10" i="12"/>
  <c r="AP11" i="12"/>
  <c r="AP12" i="12"/>
  <c r="AP13" i="12"/>
  <c r="CX24" i="12"/>
  <c r="T7" i="12"/>
  <c r="U7" i="12"/>
  <c r="T8" i="12"/>
  <c r="U8" i="12"/>
  <c r="T9" i="12"/>
  <c r="U9" i="12"/>
  <c r="T10" i="12"/>
  <c r="U10" i="12"/>
  <c r="T11" i="12"/>
  <c r="U11" i="12"/>
  <c r="T12" i="12"/>
  <c r="U12" i="12"/>
  <c r="T13" i="12"/>
  <c r="U13" i="12"/>
  <c r="CS24" i="12"/>
  <c r="CN24" i="12"/>
  <c r="CG24" i="12"/>
  <c r="CJ24" i="12" s="1"/>
  <c r="CY7" i="12"/>
  <c r="CY8" i="12"/>
  <c r="CY9" i="12"/>
  <c r="CY10" i="12"/>
  <c r="CY11" i="12"/>
  <c r="CY12" i="12"/>
  <c r="CY13" i="12"/>
  <c r="BR8" i="12"/>
  <c r="BS8" i="12"/>
  <c r="BR9" i="12"/>
  <c r="BS9" i="12"/>
  <c r="BR10" i="12"/>
  <c r="BS10" i="12"/>
  <c r="BR11" i="12"/>
  <c r="BS11" i="12"/>
  <c r="BR12" i="12"/>
  <c r="BS12" i="12"/>
  <c r="BR13" i="12"/>
  <c r="BS13" i="12"/>
  <c r="BJ8" i="12"/>
  <c r="BK8" i="12"/>
  <c r="BJ9" i="12"/>
  <c r="BK9" i="12"/>
  <c r="BJ10" i="12"/>
  <c r="BK10" i="12"/>
  <c r="BJ11" i="12"/>
  <c r="BK11" i="12"/>
  <c r="BJ12" i="12"/>
  <c r="BK12" i="12"/>
  <c r="BJ13" i="12"/>
  <c r="BK13" i="12"/>
  <c r="AW7" i="12"/>
  <c r="AY7" i="12" s="1"/>
  <c r="AW8" i="12"/>
  <c r="AY8" i="12" s="1"/>
  <c r="AW9" i="12"/>
  <c r="AY9" i="12" s="1"/>
  <c r="AW10" i="12"/>
  <c r="AY10" i="12" s="1"/>
  <c r="AW11" i="12"/>
  <c r="AY11" i="12" s="1"/>
  <c r="AW12" i="12"/>
  <c r="AY12" i="12" s="1"/>
  <c r="AW13" i="12"/>
  <c r="AY13" i="12" s="1"/>
  <c r="AV8" i="12" l="1"/>
  <c r="AX8" i="12" s="1"/>
  <c r="AZ12" i="12"/>
  <c r="BA12" i="12" s="1"/>
  <c r="AZ8" i="12"/>
  <c r="BA8" i="12" s="1"/>
  <c r="AZ10" i="12"/>
  <c r="BA10" i="12" s="1"/>
  <c r="AZ13" i="12"/>
  <c r="BA13" i="12" s="1"/>
  <c r="AZ11" i="12"/>
  <c r="BA11" i="12" s="1"/>
  <c r="AZ9" i="12"/>
  <c r="BA9" i="12" s="1"/>
  <c r="AZ7" i="12"/>
  <c r="BA7" i="12" s="1"/>
  <c r="F10" i="15"/>
  <c r="F12" i="15"/>
  <c r="F14" i="15"/>
  <c r="F16" i="15"/>
  <c r="F18" i="15"/>
  <c r="F20" i="15"/>
  <c r="F22" i="15"/>
  <c r="F24" i="15"/>
  <c r="F26" i="15"/>
  <c r="F28" i="15"/>
  <c r="F11" i="15"/>
  <c r="F13" i="15"/>
  <c r="F15" i="15"/>
  <c r="F17" i="15"/>
  <c r="F19" i="15"/>
  <c r="F21" i="15"/>
  <c r="F23" i="15"/>
  <c r="F25" i="15"/>
  <c r="F27" i="15"/>
  <c r="F9" i="15"/>
  <c r="DC1" i="12" l="1"/>
  <c r="DB1" i="12"/>
  <c r="CA7" i="12"/>
  <c r="CA8" i="12"/>
  <c r="CA9" i="12"/>
  <c r="CA10" i="12"/>
  <c r="CA11" i="12"/>
  <c r="CA12" i="12"/>
  <c r="CA13" i="12"/>
  <c r="CO24" i="12" l="1"/>
  <c r="CU24" i="12"/>
  <c r="CV24" i="12"/>
  <c r="CU13" i="12"/>
  <c r="CS13" i="12"/>
  <c r="CH13" i="12"/>
  <c r="CG13" i="12"/>
  <c r="CJ13" i="12" s="1"/>
  <c r="CU12" i="12"/>
  <c r="CS12" i="12"/>
  <c r="CH12" i="12"/>
  <c r="CG12" i="12"/>
  <c r="CI12" i="12" s="1"/>
  <c r="CU11" i="12"/>
  <c r="CS11" i="12"/>
  <c r="CH11" i="12"/>
  <c r="CG11" i="12"/>
  <c r="CJ11" i="12" s="1"/>
  <c r="CU10" i="12"/>
  <c r="CS10" i="12"/>
  <c r="CH10" i="12"/>
  <c r="CG10" i="12"/>
  <c r="CI10" i="12" s="1"/>
  <c r="CU9" i="12"/>
  <c r="CS9" i="12"/>
  <c r="CH9" i="12"/>
  <c r="CG9" i="12"/>
  <c r="CJ9" i="12" s="1"/>
  <c r="CU8" i="12"/>
  <c r="CS8" i="12"/>
  <c r="CH8" i="12"/>
  <c r="CG8" i="12"/>
  <c r="CI8" i="12" s="1"/>
  <c r="CK8" i="12" s="1"/>
  <c r="CL8" i="12" s="1"/>
  <c r="CN8" i="12" s="1"/>
  <c r="CU7" i="12"/>
  <c r="CS7" i="12"/>
  <c r="CH7" i="12"/>
  <c r="CG7" i="12"/>
  <c r="CI7" i="12" s="1"/>
  <c r="CK10" i="12" l="1"/>
  <c r="CL10" i="12" s="1"/>
  <c r="CN10" i="12" s="1"/>
  <c r="CK12" i="12"/>
  <c r="CL12" i="12" s="1"/>
  <c r="CN12" i="12" s="1"/>
  <c r="CX13" i="12"/>
  <c r="CT24" i="12"/>
  <c r="CJ7" i="12"/>
  <c r="CK7" i="12" s="1"/>
  <c r="CL7" i="12" s="1"/>
  <c r="CN7" i="12" s="1"/>
  <c r="CJ8" i="12"/>
  <c r="CI9" i="12"/>
  <c r="CK9" i="12" s="1"/>
  <c r="CL9" i="12" s="1"/>
  <c r="CN9" i="12" s="1"/>
  <c r="CJ10" i="12"/>
  <c r="CI11" i="12"/>
  <c r="CK11" i="12" s="1"/>
  <c r="CL11" i="12" s="1"/>
  <c r="CN11" i="12" s="1"/>
  <c r="CJ12" i="12"/>
  <c r="CI13" i="12"/>
  <c r="CK13" i="12" s="1"/>
  <c r="CL13" i="12" s="1"/>
  <c r="CN13" i="12" s="1"/>
  <c r="CO13" i="12" l="1"/>
  <c r="CT13" i="12"/>
  <c r="CT12" i="12"/>
  <c r="CX8" i="12"/>
  <c r="CO7" i="12"/>
  <c r="CO11" i="12"/>
  <c r="CO12" i="12"/>
  <c r="CT11" i="12"/>
  <c r="CT7" i="12"/>
  <c r="CT8" i="12"/>
  <c r="CO8" i="12"/>
  <c r="CX12" i="12" l="1"/>
  <c r="CX7" i="12"/>
  <c r="CX11" i="12"/>
  <c r="CX10" i="12" l="1"/>
  <c r="CX9" i="12"/>
  <c r="CT10" i="12"/>
  <c r="CO10" i="12"/>
  <c r="CT9" i="12"/>
  <c r="CO9"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tc={90BA2788-70D8-4A89-94DB-6B79816D762E}</author>
  </authors>
  <commentList>
    <comment ref="A3" authorId="0" shapeId="0" xr:uid="{00000000-0006-0000-0C00-000001000000}">
      <text>
        <t>[Threaded comment]
Your version of Excel allows you to read this threaded comment; however, any edits to it will get removed if the file is opened in a newer version of Excel. Learn more: https://go.microsoft.com/fwlink/?linkid=870924
Comment:
    Discussion of when it's appropriate to ask reviewers to include this info. Maybe default should be if it's there, enter it, but we don't expect this information to be there for all study designs--provide guidance on what types of designs would require this information.</t>
      </text>
    </comment>
  </commentList>
</comments>
</file>

<file path=xl/sharedStrings.xml><?xml version="1.0" encoding="utf-8"?>
<sst xmlns="http://schemas.openxmlformats.org/spreadsheetml/2006/main" count="876" uniqueCount="371">
  <si>
    <t>Domain</t>
  </si>
  <si>
    <t>Sample</t>
  </si>
  <si>
    <t>Period</t>
  </si>
  <si>
    <t>g</t>
  </si>
  <si>
    <t>t</t>
  </si>
  <si>
    <t>p</t>
  </si>
  <si>
    <t>II</t>
  </si>
  <si>
    <t>Equiv?</t>
  </si>
  <si>
    <t>Sig?</t>
  </si>
  <si>
    <t>N</t>
  </si>
  <si>
    <t>MD</t>
  </si>
  <si>
    <t>S</t>
  </si>
  <si>
    <t>Ns</t>
  </si>
  <si>
    <t>dnd</t>
  </si>
  <si>
    <t>ta</t>
  </si>
  <si>
    <t>df</t>
  </si>
  <si>
    <t>ICC</t>
  </si>
  <si>
    <t>M</t>
  </si>
  <si>
    <t>Individual Outcomes</t>
  </si>
  <si>
    <r>
      <t>x</t>
    </r>
    <r>
      <rPr>
        <vertAlign val="subscript"/>
        <sz val="9"/>
        <rFont val="Calibri"/>
        <family val="2"/>
        <scheme val="minor"/>
      </rPr>
      <t>I</t>
    </r>
  </si>
  <si>
    <r>
      <t>s</t>
    </r>
    <r>
      <rPr>
        <vertAlign val="subscript"/>
        <sz val="9"/>
        <rFont val="Calibri"/>
        <family val="2"/>
        <scheme val="minor"/>
      </rPr>
      <t>I</t>
    </r>
  </si>
  <si>
    <r>
      <t>n</t>
    </r>
    <r>
      <rPr>
        <vertAlign val="subscript"/>
        <sz val="9"/>
        <rFont val="Calibri"/>
        <family val="2"/>
        <scheme val="minor"/>
      </rPr>
      <t>I</t>
    </r>
  </si>
  <si>
    <r>
      <t>c</t>
    </r>
    <r>
      <rPr>
        <vertAlign val="subscript"/>
        <sz val="9"/>
        <rFont val="Calibri"/>
        <family val="2"/>
        <scheme val="minor"/>
      </rPr>
      <t>I</t>
    </r>
  </si>
  <si>
    <r>
      <t>x</t>
    </r>
    <r>
      <rPr>
        <vertAlign val="subscript"/>
        <sz val="9"/>
        <rFont val="Calibri"/>
        <family val="2"/>
        <scheme val="minor"/>
      </rPr>
      <t>C</t>
    </r>
  </si>
  <si>
    <r>
      <t>s</t>
    </r>
    <r>
      <rPr>
        <vertAlign val="subscript"/>
        <sz val="9"/>
        <rFont val="Calibri"/>
        <family val="2"/>
        <scheme val="minor"/>
      </rPr>
      <t>C</t>
    </r>
  </si>
  <si>
    <r>
      <t>n</t>
    </r>
    <r>
      <rPr>
        <vertAlign val="subscript"/>
        <sz val="9"/>
        <rFont val="Calibri"/>
        <family val="2"/>
        <scheme val="minor"/>
      </rPr>
      <t>C</t>
    </r>
  </si>
  <si>
    <r>
      <t>c</t>
    </r>
    <r>
      <rPr>
        <vertAlign val="subscript"/>
        <sz val="9"/>
        <rFont val="Calibri"/>
        <family val="2"/>
        <scheme val="minor"/>
      </rPr>
      <t>C</t>
    </r>
  </si>
  <si>
    <r>
      <t>x</t>
    </r>
    <r>
      <rPr>
        <vertAlign val="subscript"/>
        <sz val="9"/>
        <rFont val="Calibri"/>
        <family val="2"/>
        <scheme val="minor"/>
      </rPr>
      <t>I</t>
    </r>
    <r>
      <rPr>
        <sz val="9"/>
        <rFont val="Calibri"/>
        <family val="2"/>
        <scheme val="minor"/>
      </rPr>
      <t xml:space="preserve"> - x</t>
    </r>
    <r>
      <rPr>
        <vertAlign val="subscript"/>
        <sz val="9"/>
        <rFont val="Calibri"/>
        <family val="2"/>
        <scheme val="minor"/>
      </rPr>
      <t>C</t>
    </r>
  </si>
  <si>
    <t>Outcomes</t>
  </si>
  <si>
    <t>Findings</t>
  </si>
  <si>
    <t>[Study Number]</t>
  </si>
  <si>
    <t>[Reviewer]</t>
  </si>
  <si>
    <t>[Date]</t>
  </si>
  <si>
    <t>Yes/No</t>
  </si>
  <si>
    <t>Pages</t>
  </si>
  <si>
    <t>Topic Area Screening</t>
  </si>
  <si>
    <t>Rating?</t>
  </si>
  <si>
    <t>Conservative</t>
  </si>
  <si>
    <t>Liberal</t>
  </si>
  <si>
    <t>Mean</t>
  </si>
  <si>
    <t>SD</t>
  </si>
  <si>
    <t>Tools</t>
  </si>
  <si>
    <t>Binary?</t>
  </si>
  <si>
    <r>
      <t>m</t>
    </r>
    <r>
      <rPr>
        <vertAlign val="subscript"/>
        <sz val="9"/>
        <rFont val="Calibri"/>
        <family val="2"/>
        <scheme val="minor"/>
      </rPr>
      <t>I</t>
    </r>
  </si>
  <si>
    <r>
      <t>m</t>
    </r>
    <r>
      <rPr>
        <vertAlign val="subscript"/>
        <sz val="9"/>
        <rFont val="Calibri"/>
        <family val="2"/>
        <scheme val="minor"/>
      </rPr>
      <t>C</t>
    </r>
  </si>
  <si>
    <t>Attrition</t>
  </si>
  <si>
    <t>Select Boundary</t>
  </si>
  <si>
    <t>Intervention</t>
  </si>
  <si>
    <t>Comparison</t>
  </si>
  <si>
    <t>Diff</t>
  </si>
  <si>
    <t>Over</t>
  </si>
  <si>
    <t>p*</t>
  </si>
  <si>
    <r>
      <t xml:space="preserve">Combining Findings. Enter information in green cells, copy </t>
    </r>
    <r>
      <rPr>
        <b/>
        <u/>
        <sz val="9"/>
        <rFont val="Calibri"/>
        <family val="2"/>
      </rPr>
      <t>values</t>
    </r>
    <r>
      <rPr>
        <b/>
        <sz val="9"/>
        <rFont val="Calibri"/>
        <family val="2"/>
      </rPr>
      <t xml:space="preserve"> from average cells to Measures Sheet. Repeat columns (K-P) as necessary.</t>
    </r>
  </si>
  <si>
    <t>Does the study meet CLEAR Topic Area screening criteria?</t>
  </si>
  <si>
    <t>CLEAR-Computed Findings</t>
  </si>
  <si>
    <t>Moderate Evidence</t>
  </si>
  <si>
    <t>[If not eligible under the topic area protocol, stop the review. If it is eligible, continue to Stage 2.]</t>
  </si>
  <si>
    <t>[page #, table #, row]</t>
  </si>
  <si>
    <t>[follow-up period]</t>
  </si>
  <si>
    <t>y</t>
  </si>
  <si>
    <t>Coefficient</t>
  </si>
  <si>
    <t>Means</t>
  </si>
  <si>
    <t>ESER</t>
  </si>
  <si>
    <t>Employment Strategies Evidence Review Guide for RCTs and Comparison Group QEDs</t>
  </si>
  <si>
    <t>BASELINE EQUIVALENCE TOOL FOR CONTINUOUS OUTCOMES - FILL IN YELLOW SHADED AREA</t>
  </si>
  <si>
    <r>
      <t xml:space="preserve">Notes: Equal variances assumed. Copy  </t>
    </r>
    <r>
      <rPr>
        <b/>
        <u/>
        <sz val="11"/>
        <rFont val="Calibri"/>
        <family val="2"/>
      </rPr>
      <t xml:space="preserve">entire </t>
    </r>
    <r>
      <rPr>
        <sz val="11"/>
        <rFont val="Calibri"/>
        <family val="2"/>
      </rPr>
      <t>rows to add more individual variable comparisons.</t>
    </r>
  </si>
  <si>
    <t>Variable</t>
  </si>
  <si>
    <t>Authors' data</t>
  </si>
  <si>
    <t>Results</t>
  </si>
  <si>
    <t>Treatment</t>
  </si>
  <si>
    <t>Control</t>
  </si>
  <si>
    <t>t-stat</t>
  </si>
  <si>
    <t>p-value</t>
  </si>
  <si>
    <t>Diff_T-C</t>
  </si>
  <si>
    <t>SE(Diff)</t>
  </si>
  <si>
    <t>Continuous var 1</t>
  </si>
  <si>
    <t>Continuous var 2</t>
  </si>
  <si>
    <t>Continuous var 3</t>
  </si>
  <si>
    <t>Continuous var 4</t>
  </si>
  <si>
    <t>Continuous var 5</t>
  </si>
  <si>
    <t>Continuous var 6</t>
  </si>
  <si>
    <t>BASELINE EQUIVALENCE TOOL FOR BINARY OUTCOMES - FILL IN YELLOW SHADED AREA</t>
  </si>
  <si>
    <t>Proportion</t>
  </si>
  <si>
    <t>Binary var 1</t>
  </si>
  <si>
    <t>Binary var 2</t>
  </si>
  <si>
    <t>Binary var 3</t>
  </si>
  <si>
    <t>Binary var 4</t>
  </si>
  <si>
    <t>Binary var 5</t>
  </si>
  <si>
    <t>Binary var 6</t>
  </si>
  <si>
    <r>
      <t xml:space="preserve">BASELINE EQUIVALENCE TOOL FOR MULTICHOTEMOUS OUTCOMES - FILL IN </t>
    </r>
    <r>
      <rPr>
        <b/>
        <u/>
        <sz val="11"/>
        <color indexed="10"/>
        <rFont val="Calibri"/>
        <family val="2"/>
      </rPr>
      <t>EITHER</t>
    </r>
    <r>
      <rPr>
        <b/>
        <sz val="11"/>
        <color indexed="10"/>
        <rFont val="Calibri"/>
        <family val="2"/>
      </rPr>
      <t xml:space="preserve"> YELLOW </t>
    </r>
    <r>
      <rPr>
        <b/>
        <u/>
        <sz val="11"/>
        <color indexed="10"/>
        <rFont val="Calibri"/>
        <family val="2"/>
      </rPr>
      <t>OR</t>
    </r>
    <r>
      <rPr>
        <b/>
        <sz val="11"/>
        <color indexed="10"/>
        <rFont val="Calibri"/>
        <family val="2"/>
      </rPr>
      <t xml:space="preserve"> GREEN SHADED AREA (BUT NOT BOTH)</t>
    </r>
  </si>
  <si>
    <t xml:space="preserve">   If you enter the total N and category percentages in the yellow area, formulas will populate the green area counts. Or you can enter counts directly in the green area.</t>
  </si>
  <si>
    <r>
      <t xml:space="preserve">Notes: Copy  </t>
    </r>
    <r>
      <rPr>
        <b/>
        <u/>
        <sz val="11"/>
        <rFont val="Calibri"/>
        <family val="2"/>
      </rPr>
      <t xml:space="preserve">entire </t>
    </r>
    <r>
      <rPr>
        <sz val="11"/>
        <rFont val="Calibri"/>
        <family val="2"/>
      </rPr>
      <t>rows to test more variables.</t>
    </r>
  </si>
  <si>
    <t>Variable 1</t>
  </si>
  <si>
    <t>Percentages</t>
  </si>
  <si>
    <t>Counts</t>
  </si>
  <si>
    <t>Categories of variable 1</t>
  </si>
  <si>
    <t>E_G1_1</t>
  </si>
  <si>
    <t>E_G2_1</t>
  </si>
  <si>
    <t>X_G1_1</t>
  </si>
  <si>
    <t>X_G2_1</t>
  </si>
  <si>
    <t>Category 1</t>
  </si>
  <si>
    <t>Category 2</t>
  </si>
  <si>
    <t>Category 3</t>
  </si>
  <si>
    <t>Category 4</t>
  </si>
  <si>
    <t>Category 5</t>
  </si>
  <si>
    <t>Category 6</t>
  </si>
  <si>
    <t xml:space="preserve">N </t>
  </si>
  <si>
    <t>Results:</t>
  </si>
  <si>
    <t>Chi square statistic</t>
  </si>
  <si>
    <t>Active rows</t>
  </si>
  <si>
    <t>Active columns</t>
  </si>
  <si>
    <t>Degrees of freedom</t>
  </si>
  <si>
    <t>Yes</t>
  </si>
  <si>
    <r>
      <t>se</t>
    </r>
    <r>
      <rPr>
        <vertAlign val="subscript"/>
        <sz val="9"/>
        <rFont val="Calibri"/>
        <family val="2"/>
        <scheme val="minor"/>
      </rPr>
      <t>I</t>
    </r>
  </si>
  <si>
    <r>
      <t>se</t>
    </r>
    <r>
      <rPr>
        <vertAlign val="subscript"/>
        <sz val="9"/>
        <rFont val="Calibri"/>
        <family val="2"/>
        <scheme val="minor"/>
      </rPr>
      <t>c</t>
    </r>
  </si>
  <si>
    <r>
      <t>n</t>
    </r>
    <r>
      <rPr>
        <vertAlign val="subscript"/>
        <sz val="9"/>
        <rFont val="Calibri"/>
        <family val="2"/>
        <scheme val="minor"/>
      </rPr>
      <t>T</t>
    </r>
  </si>
  <si>
    <t>Diff-</t>
  </si>
  <si>
    <t>Diff+</t>
  </si>
  <si>
    <t>Information from…</t>
  </si>
  <si>
    <t>[page #, para.# or table # &amp; row #]</t>
  </si>
  <si>
    <t>Determination</t>
  </si>
  <si>
    <t>Citation</t>
  </si>
  <si>
    <t>Additional Source(s)</t>
  </si>
  <si>
    <t>Highlights</t>
  </si>
  <si>
    <t>Narrative description</t>
  </si>
  <si>
    <t>Randomized controlled trials (RCT)</t>
  </si>
  <si>
    <t>Interrupted time series, including simple pre/post (ITS)</t>
  </si>
  <si>
    <t>Other regression analyses including matched-comparison-group, and random-effect designs (Reg)</t>
  </si>
  <si>
    <t>High Evidence</t>
  </si>
  <si>
    <t>Features of the study</t>
  </si>
  <si>
    <t>Participating study sites</t>
  </si>
  <si>
    <t>Considerations for interpreting the findings</t>
  </si>
  <si>
    <t>Instrumental variables (IV)</t>
  </si>
  <si>
    <t>Difference-in-differences analyses and models with individual fixed effects (DiD-FE)</t>
  </si>
  <si>
    <t>Low Evidence</t>
  </si>
  <si>
    <t>No</t>
  </si>
  <si>
    <t>Features of the Study – Design</t>
  </si>
  <si>
    <t>Absence of conflict of interest</t>
  </si>
  <si>
    <t>Features of the Study – Contrast</t>
  </si>
  <si>
    <t>Features of the Study – Data</t>
  </si>
  <si>
    <t>Features of the Study – Sample</t>
  </si>
  <si>
    <t>Features of the Study – Analysis</t>
  </si>
  <si>
    <t>Strength of Evidence – Interrupted time series</t>
  </si>
  <si>
    <t>Strength of Evidence – Difference-in-differences analyses and individual fixed effects</t>
  </si>
  <si>
    <t>Strength of Evidence – Other regression analyses</t>
  </si>
  <si>
    <t>Does it examine at least one outcome of interest in the relevant protocol?</t>
  </si>
  <si>
    <t>Does the study examine a population of interest, as specified in the relevant protocol?</t>
  </si>
  <si>
    <t>Was the study conducted in a relevant time and place, as specified in the protocol?</t>
  </si>
  <si>
    <t>Additional sources</t>
  </si>
  <si>
    <t>Conflict of interest</t>
  </si>
  <si>
    <t>Is the analysis based on an eligible design?</t>
  </si>
  <si>
    <t>Stage 2: Conflict of Interest</t>
  </si>
  <si>
    <t xml:space="preserve">Stage 3: Study Details </t>
  </si>
  <si>
    <t>Is the intervention named or branded (e.g., Steps to Success, Job Corps)?</t>
  </si>
  <si>
    <t>Intervention history</t>
  </si>
  <si>
    <t>Intervention description</t>
  </si>
  <si>
    <t>Intervention details</t>
  </si>
  <si>
    <t>Target population</t>
  </si>
  <si>
    <t>Guidance</t>
  </si>
  <si>
    <t>Considerations for Interpreting the Findings and Evidence Rating                   Guidance</t>
  </si>
  <si>
    <t>Study design summary</t>
  </si>
  <si>
    <t>Study design description</t>
  </si>
  <si>
    <t>Study design details</t>
  </si>
  <si>
    <t>Treatment condition as implemented in the study</t>
  </si>
  <si>
    <t>Comparison condition as implemented in the study</t>
  </si>
  <si>
    <t>Contrast details</t>
  </si>
  <si>
    <t>Data summary</t>
  </si>
  <si>
    <t>Data description</t>
  </si>
  <si>
    <t>Data details</t>
  </si>
  <si>
    <t>Participating sites</t>
  </si>
  <si>
    <t>Analytic sample details</t>
  </si>
  <si>
    <t>Analysis summary</t>
  </si>
  <si>
    <t>Analysis description</t>
  </si>
  <si>
    <t>Analysis details</t>
  </si>
  <si>
    <t>Priority outcomes</t>
  </si>
  <si>
    <t>Additional subgroups</t>
  </si>
  <si>
    <t>Complete the Data tab</t>
  </si>
  <si>
    <t>Are there any concerns about the outcomes of interest in the protocol that the study examined (e.g., lack of face validity)?</t>
  </si>
  <si>
    <t>Outcome details</t>
  </si>
  <si>
    <t>Are there multiple comparison concerns for the reviewed outcomes?</t>
  </si>
  <si>
    <t xml:space="preserve">Is there evidence of any problems with the standard errors and/or significance tests? </t>
  </si>
  <si>
    <t>Imputation</t>
  </si>
  <si>
    <t>Imputation details</t>
  </si>
  <si>
    <t>Complete the relevant Strength of Evidence tab for the study's design</t>
  </si>
  <si>
    <t>What is the evidence rating for the study?</t>
  </si>
  <si>
    <t>Other considerations for interpreting findings</t>
  </si>
  <si>
    <t>Other details</t>
  </si>
  <si>
    <t>Primary findings</t>
  </si>
  <si>
    <t>Do the primary findings include any statistically significant findings?</t>
  </si>
  <si>
    <t>Lower-evidence high-priority findings</t>
  </si>
  <si>
    <t>Finding details</t>
  </si>
  <si>
    <t>Draft profile</t>
  </si>
  <si>
    <t xml:space="preserve">Criterion RCT.1: Were there confounding factors? </t>
  </si>
  <si>
    <t>Strength of Evidence – Randomized controlled trials                                       Guidance</t>
  </si>
  <si>
    <t>Criterion ITS.2a: Does the study include too few demonstrations or too few observations per demonstration for the moderate causal evidence rating? </t>
  </si>
  <si>
    <t>Selection and anticipation details</t>
  </si>
  <si>
    <t>ITS with group-level analyses only
Criterion ITS.5: Were there changes in group composition?</t>
  </si>
  <si>
    <t>Always</t>
  </si>
  <si>
    <t>Never</t>
  </si>
  <si>
    <t>Conditional (if any)</t>
  </si>
  <si>
    <t>Conditional (if yes)</t>
  </si>
  <si>
    <t>Conditional (if yes and moderate evidence rating)</t>
  </si>
  <si>
    <t>Instrumental variables details</t>
  </si>
  <si>
    <t xml:space="preserve">Criterion Regression.2: Were there confounding factors? </t>
  </si>
  <si>
    <t>Other outcomes examined</t>
  </si>
  <si>
    <t>Highlights findings</t>
  </si>
  <si>
    <t>Pre-intervention trends details</t>
  </si>
  <si>
    <t>[Leave this blank]</t>
  </si>
  <si>
    <t>In Profile</t>
  </si>
  <si>
    <t>Information from...</t>
  </si>
  <si>
    <t>Short or long term follow-up period?</t>
  </si>
  <si>
    <t>Preferred model for this review…</t>
  </si>
  <si>
    <t>Standard deviation</t>
  </si>
  <si>
    <t>Adjusted mean</t>
  </si>
  <si>
    <t>Raw mean</t>
  </si>
  <si>
    <t>Effect size</t>
  </si>
  <si>
    <t>Other model results</t>
  </si>
  <si>
    <t>Calculating baseline equivalence for RCTs and QEDs</t>
  </si>
  <si>
    <r>
      <t xml:space="preserve">Notes: Only fill in shaded cells. Equal variances assumed. Copy  </t>
    </r>
    <r>
      <rPr>
        <b/>
        <u/>
        <sz val="11"/>
        <rFont val="Calibri"/>
        <family val="2"/>
      </rPr>
      <t xml:space="preserve">entire </t>
    </r>
    <r>
      <rPr>
        <sz val="11"/>
        <rFont val="Calibri"/>
        <family val="2"/>
      </rPr>
      <t>rows to add more individual variable comparisons.</t>
    </r>
  </si>
  <si>
    <t>Continuous outcomes</t>
  </si>
  <si>
    <t>Binary outcomes</t>
  </si>
  <si>
    <t>Standard error of coefficient</t>
  </si>
  <si>
    <t xml:space="preserve">Other details on outcomes? </t>
  </si>
  <si>
    <t>Study design</t>
  </si>
  <si>
    <t>Follow-up period</t>
  </si>
  <si>
    <t>At analysis</t>
  </si>
  <si>
    <t>Notes</t>
  </si>
  <si>
    <t>Reviewers' notes</t>
  </si>
  <si>
    <t>Unit of assignment</t>
  </si>
  <si>
    <t>Attrition and migration</t>
  </si>
  <si>
    <t>At assignment</t>
  </si>
  <si>
    <t>Unit of analysis</t>
  </si>
  <si>
    <t>Attrition / migration</t>
  </si>
  <si>
    <t>Authors accounted for required baseline characteristics/trends</t>
  </si>
  <si>
    <t>Baseline differences or trends</t>
  </si>
  <si>
    <t>Select yes or no and state how the target population is defined.</t>
  </si>
  <si>
    <t>Select yes or no and state where and when the study was conducted.</t>
  </si>
  <si>
    <r>
      <rPr>
        <i/>
        <sz val="9"/>
        <rFont val="Calibri"/>
        <family val="2"/>
        <scheme val="minor"/>
      </rPr>
      <t xml:space="preserve">Select yes or no. If yes, </t>
    </r>
    <r>
      <rPr>
        <sz val="9"/>
        <rFont val="Calibri"/>
        <family val="2"/>
        <scheme val="minor"/>
      </rPr>
      <t>e</t>
    </r>
    <r>
      <rPr>
        <i/>
        <sz val="9"/>
        <rFont val="Calibri"/>
        <family val="2"/>
        <scheme val="minor"/>
      </rPr>
      <t>nter the name of the intervention evaluated. If no, enter a shorthand description of the intervention (e.g., "job search assistance and case management").</t>
    </r>
  </si>
  <si>
    <t>Describe any minor concerns with the outcomes examined or provide any additional details and technical information on major concerns described above that are useful to the review. 
Leave this blank if there is no additional information to include.</t>
  </si>
  <si>
    <t>Select yes or no. If yes, list the outcomes by domain for which this is a problem. When listing the outcomes, separate them using commas (or semicolons, if applicable) and insert an "and" before the last one.</t>
  </si>
  <si>
    <t xml:space="preserve">Describe minor concerns with the standard errors and/or significance tests or provide additional details and technical information on major concerns described above. 
Leave this blank if there is no additional information to include. </t>
  </si>
  <si>
    <t>Provide additional details or technical information for interpreting findings that are useful to the review. Also include information on any minor considerations worth noting in the review but not in the profile. 
Leave this blank if there is no additional information to include.</t>
  </si>
  <si>
    <t>Select yes or no. 
Leave the narrative description blank.</t>
  </si>
  <si>
    <t>Provide additional details or technical information about the findings that are useful to the review.
Leave this blank if there is no findings details to include.</t>
  </si>
  <si>
    <t>Select boundary</t>
  </si>
  <si>
    <t>Study reported findings</t>
  </si>
  <si>
    <r>
      <rPr>
        <i/>
        <sz val="9"/>
        <rFont val="Calibri"/>
        <family val="2"/>
        <scheme val="minor"/>
      </rPr>
      <t>p</t>
    </r>
    <r>
      <rPr>
        <sz val="9"/>
        <rFont val="Calibri"/>
        <family val="2"/>
        <scheme val="minor"/>
      </rPr>
      <t>-value</t>
    </r>
  </si>
  <si>
    <t>The Profile tab pulls from cells in the Main tab to fill in the CLEAR profile template. Copy the information in the Profile tab into the CLEAR profile template in Word and revise it for grammar, mechanics, readability, completeness, and brevity. Reorganize information within each section to put the most important information first.</t>
  </si>
  <si>
    <t>Criterion IV.1: Does the instrument(s) have sufficient strength (relevance)?</t>
  </si>
  <si>
    <t>Criterion RCT.2: Was sample attrition high or unknown at the cluster or subcluster level?</t>
  </si>
  <si>
    <t>Criterion RCT.3: Did the probability of assignment into treatment or control groups vary over time without appropriate adjustment?</t>
  </si>
  <si>
    <t xml:space="preserve">Criterion ITS.1: Was there selection into the intervention based on pre-intervention trends in the outcomes of interest and/or characteristics of participants? </t>
  </si>
  <si>
    <t xml:space="preserve">Criterion Regression.1: Before the intervention, were the intervention  and comparison groups similar?  </t>
  </si>
  <si>
    <t xml:space="preserve">Study Review Guide for CLEAR reviews. Guidelines for RCTs based on WWC Procedures and Standards, Version 3.0. Guidelines for non-experimental designs based on CLEAR Causal Evidence Guidelines, Version 2.2.
June 2020
</t>
  </si>
  <si>
    <t xml:space="preserve">Criterion ITS.3: Was it either unlikely that sample members would anticipate the intervention–or, if anticipating the intervention was likely–did authors appropriately controlled for this? 
</t>
  </si>
  <si>
    <t>Conditional (if no)</t>
  </si>
  <si>
    <t>Criterion ITS.4: Was the intervention introduced at a pre-determined time in a pre-determined manner?</t>
  </si>
  <si>
    <t>Strength of Evidence – Instrumental Variables</t>
  </si>
  <si>
    <t xml:space="preserve">In addition, for estimates of group-level effects:
Criterion Regression.4: Were there changes in group composition? </t>
  </si>
  <si>
    <t>Complete the yellow, pink, purple, and blue sections of the Data tab.
As determined by the topic area protocol and outcome rubric, only include priority outcomes for the full sample and eligible subgroups. Do not include any outcomes that are not eligible for review or are superseded by higher priority outcomes.</t>
  </si>
  <si>
    <t xml:space="preserve">Criterion IV.2: Does the instrument satisfy the exclusion restriction (is the instrument exogenous)? </t>
  </si>
  <si>
    <t>Complete the yellow and blue sections.
As determined by the topic area protocol and outcome rubric, only include priority outcomes for the full sample and eligible subgroups. Do not include any outcomes that are not eligible for review or are superseded by higher priority outcomes.</t>
  </si>
  <si>
    <t>Complete the yellow, purple, and blue sections.
As determined by the topic area protocol and outcome rubric, only include priority outcomes for the full sample and eligible subgroups. Do not include any outcomes that are not eligible for review or are superseded by higher priority outcomes.</t>
  </si>
  <si>
    <t>Complete the yellow, pink, purple, and blue sections.
As determined by the topic area protocol and outcome rubric, only include priority outcomes for the full sample and eligible subgroups. Do not include any outcomes that are not eligible for review or are superseded by higher priority outcomes.</t>
  </si>
  <si>
    <t>Criterion Regression.1: Before the intervention, were the treatment and comparison groups similar?</t>
  </si>
  <si>
    <t>Criterion Regression.3: Was it unlikely that sample members' anticipated the intervention or was their anticipation of the intervention appropriately controlled for in the analyses?</t>
  </si>
  <si>
    <t xml:space="preserve">
</t>
  </si>
  <si>
    <t>Criterion RCT.0: Did random assignment rely on a process that was not truly random or was random assignment compromised?</t>
  </si>
  <si>
    <t>Criterion ITS.2b: Does the study include too few demonstrations or too few observations per demonstration for the high causal rating?</t>
  </si>
  <si>
    <t xml:space="preserve">In addition, for estimates of group-level effects:
Criterion Regression.4:  Were there changes in group composition outside the attrition threshold? </t>
  </si>
  <si>
    <t>Enter the full citation in APA format. If multiple reviews are being conducted for different samples or contrasts examined by this report, specify which sample or contrast this review covers in brackets after the citation.</t>
  </si>
  <si>
    <t>List any outcomes that were not eligible for review or are not priority outcomes. Do not include these outcomes in the Data tab or elsewhere in the SRG.</t>
  </si>
  <si>
    <t>Provide additional details and technical information about the design and implementation of the intervention that are useful to the review. Leave this blank if the authors does not include this information.</t>
  </si>
  <si>
    <t>Provide additional details and technical information about how intervention and comparison groups were formed (or for ITS studies) how intervention and comparison time periods were determined).
For RCTs, describe randomization in enough detail readers can confirm it was not compromised or describe how it was compromised.
For ITS studies, describe how the authors determined the timing of the intervention, the number of demonstrations, the number of observations per demonstration, the timing and number of data points collected for each demonstration, and how the study demonstrates that pre-existing trends will not lead to biases in estimates.</t>
  </si>
  <si>
    <t>Provide any additional details or technical information about the contrast that are useful to the review. Leave this blank if the authors did not include this information.</t>
  </si>
  <si>
    <t>Provide additional details or technical information about the sample that are useful to the review.
Leave this blank if the authors did not include this information.</t>
  </si>
  <si>
    <t>Provide additional details and technical information about the analyses the authors used to estimate impacts that are useful to the review. Describe  secondary analyses or alternative specifications that the review does not prioritize.
Leave this blank if there is no additional information to include.</t>
  </si>
  <si>
    <t>Evidence rating assessment</t>
  </si>
  <si>
    <t>Causal evidence rating</t>
  </si>
  <si>
    <t>Stage 1: Screening</t>
  </si>
  <si>
    <t>Select yes or no and select the primary design the authors used.
Consult the Evidence Guidelines for a list of eligible designs (for example, in Table 1).</t>
  </si>
  <si>
    <t>Is the study free of a conflict of interest?</t>
  </si>
  <si>
    <t>[If the study is free of a conflict of interest, go to Stage 3. If it is not--and there is a conflict of interest--stop here and inform the coordinator and review team leadership to re-assign the review to an independent consultant.]</t>
  </si>
  <si>
    <t>Provide additional details or technical information about the data sources that are useful to the review, but not needed in the profile. For example, for a study that uses the Current Population Survey (CPS) as a data source, you might note which supplement of the CPS they use, whether they used the monthly or annual files, or that they created two-year panel data using two years' worth of CPS data because there is a 50% overlap of household identifiers for consecutive years. 
Leave this blank if the authors did not include additional details or technical information relevant to the review.</t>
  </si>
  <si>
    <t>Standard error and significance details</t>
  </si>
  <si>
    <t>– If the authors provide pre-intervention trends details, note the required pre-intervention characteristics for which the authors do and do not show parallel pre-intervention trends. 
– If no formal test is included, note all control variables from the protocol that were and were not included in the regression model.
– If you think the study did not sufficiently control for self-selection with the inclusion of control variables for observable trends, describe a plausible selection mechanism that could exist after controlling for observable variables.
Continue to row 7 – Criterion Regression.2.
Provide any other additional detail or technical information on the authors' demonstration of parallel pre-intervention trends and statistical controls for pre-intervention trends that are useful to the review.</t>
  </si>
  <si>
    <t>Outcomes with more than two response options</t>
  </si>
  <si>
    <t>For each domain that had individual outcomes that were eligible for review, but lower evidence than the ones reported in the findings highlights, add one bullet describing in a few sentence or less the author's findings for the individual outcomes for each domain and the evidence ratings for each finding.
For subgroup findings that were eligible for review, add one bullet describing in a few sentence or less the author's findings for the individual outcomes for each domain. 
Leave this blank if there are no lower-evidence priority outcomes or subgroup findings.</t>
  </si>
  <si>
    <t>In addition, for studies using random effects: 
Criterion RE.1: Does the study use  random effects instead of fixed effects?</t>
  </si>
  <si>
    <t>In addition, if the study used random effects: 
Criterion RE.1: Does the study use  random effects instead of fixed effects?</t>
  </si>
  <si>
    <r>
      <t xml:space="preserve">• Complete the yellow, pink, purple, and blue sections of the Data tab.
• Also complete the red section to assess attrition.
– Refer to the </t>
    </r>
    <r>
      <rPr>
        <sz val="9"/>
        <rFont val="Calibri"/>
        <family val="2"/>
      </rPr>
      <t xml:space="preserve">Guidance on Data Tab, </t>
    </r>
    <r>
      <rPr>
        <i/>
        <sz val="9"/>
        <rFont val="Calibri"/>
        <family val="2"/>
      </rPr>
      <t>topic area protocol, and outcomes rubric</t>
    </r>
    <r>
      <rPr>
        <sz val="9"/>
        <rFont val="Calibri"/>
        <family val="2"/>
      </rPr>
      <t>.</t>
    </r>
    <r>
      <rPr>
        <i/>
        <sz val="9"/>
        <rFont val="Calibri"/>
        <family val="2"/>
      </rPr>
      <t xml:space="preserve">
– Do not include outcomes that are not eligible for review or that are superseded by higher priority outcomes as defined in topic area protocol. 
– Do not include subgroups that are not mentioned in the protocol.
After completing the Data tab, continue to row 7 – Criterion RCT.2.</t>
    </r>
  </si>
  <si>
    <t>Conditional, if yes</t>
  </si>
  <si>
    <t>Select yes if there is at least one outcome of interest based on the relevant protocol. List all outcomes that are eligible. When listing the outcomes, list each outcome separated by a comma or semicolon and insert an "and" before the last outcome. 
Select no if there are no outcomes of interest.</t>
  </si>
  <si>
    <t>In addition, for designs with multiple endogenous variables and instruments: 
Criterion IV.3: Is the order condition satisfied?</t>
  </si>
  <si>
    <t>If the authors imputed baseline or outcome variables for a portion of the analysis sample, provide additional details or technical information that is useful to the review. 
Leave this blank if there is no additional information to include.</t>
  </si>
  <si>
    <t>If the authors used multiple designs, begin with the design for each eligible priority outcome that has the highest evidence rating. Only review alternative designs if those designs could receive a higher evidence rating than the first design.</t>
  </si>
  <si>
    <t>If there are additional sources, provide full citations for the additional sources in APA format. Leave this blank if there are no additional sources. 
If you are unsure whether a source should be added to the profile, please check with the coordinator and topic area PI.</t>
  </si>
  <si>
    <t>Tags</t>
  </si>
  <si>
    <t>Effectiveness by domain
    Domain #1 [list name]: Favorable/Null/Unfavorable/Mixed/NA
    Domain #2 [list name]: Favorable/Null/Unfavorable/Mixed/NA
[Repeat for all domains specified in the review protocol]</t>
  </si>
  <si>
    <t>Protocol v. [Insert version #]</t>
  </si>
  <si>
    <t>Does the study include a single distinct implementation of intervention?</t>
  </si>
  <si>
    <t>Stage 0: Pre-screening for single implementation of intervention</t>
  </si>
  <si>
    <t>Select yes if the study includes a single distinct implementation of the intervention. This means the intervention was implemented in one location, one time period, and with one version of the intervention. If yes, go to row 7.
Select no if the intervention was implemented in multiple locations, time periods, and/or with multiple versions of the intervention. If no, go to row 6.</t>
  </si>
  <si>
    <t>If there is more than one distinct implementation of the intervention, does the study provide separate estimates for each distinct implementation of the intervention?</t>
  </si>
  <si>
    <t xml:space="preserve">In one to two nontechnical sentences, describe any history or background on the intervention, including its objectives or historical importance. Leave this blank if the authors do not include this information.
Provide additional details useful for the review but not needed in the profile (if any) in row 25 – Intervention details.
</t>
  </si>
  <si>
    <t>In a few nontechnical sentences, describe the intervention as it was delivered. Include an overview of the intervention and its basic features, the setting, and the types of organizations offering the intervention.
Provide additional details useful for the review but not needed in the profile (if any) in row 25 – Intervention details.</t>
  </si>
  <si>
    <t>In one to two nontechnical sentences, describe the group the intervention is designed to serve and any eligibility requirements. For example, "The program serves unemployed workers over 18 years old. Most participants do not have a general equivalency degree (GED) or high school diploma."
Information on the sample used to evaluate the intervention will be asked later.
Provide additional details useful for the review but not needed in the profile (if any) in row 25 – Intervention details.</t>
  </si>
  <si>
    <t>In a few nontechnical sentences, provide additional details needed to provide an overview of the evaluation design. This should include information on how intervention and comparison groups were formed (or for ITS studies how intervention and comparison time periods were determined).
Provide additional details useful for the review but not needed in the profile (if any) in row 30 – Study design details.</t>
  </si>
  <si>
    <t>In one to two nontechnical sentences, describe the treatment condition that was implemented. If the treatment condition successfully reflected the intervention design described above, simply state that the treatment group (or for ITS designs that the study sample during treatment periods) received or could receive the intervention. If study implementation differed from the description of the intervention above, state how it differed.
Provide additional details useful for the review but not needed in the profile (if any) in row 34 – Contrast details.</t>
  </si>
  <si>
    <t>In one or two nontechnical sentences, describe the comparison condition as implemented in the study. 
Provide additional details useful for the review but not needed in the profile (if any) in row 34 – Contrast details.</t>
  </si>
  <si>
    <t>In a few nontechnical sentences, describe the sample. State if the study used clusters and include the sample size for the unit of analysis and the number of clusters, if applicable). 
If there are fewer than five sites in the study, list them in sentence form. If there are more than five sites in the study, follow the instructions in row 38 – Participating sites.
State the geographic region and any eligibility requirements for the study.
Describe the sample background and demographic characteristics using the descriptive statistics in the study.
Whenever possible, use information specific to the analytic sample as opposed to the entire group recruited into the study. If some necessary information is not available for the analytic sample itself, clearly state what information refers to which sample.
Provide additional details useful for the review but not needed in the profile (if any) in row 42 – Analytic sample details.</t>
  </si>
  <si>
    <t>If there fewer than five sites in the study, select no and list them in sentence form in row 40 – Sample.
If there are 5 to 12 sites in the study, select yes and state "There were # of sites in the study:" and then list the site names in a bulleted list.
If there are more than 12 sites in the study, select yes and describe the type of sites and the number of sites (e.g., There were 20 workforce agencies included in the study).</t>
  </si>
  <si>
    <t xml:space="preserve">List the priority outcomes by domain that are eligible for review. Identify the priority outcomes using the topic area protocol. 
Findings and evidence ratings for these outcomes will be entered in the Findings sub-section beginning in row 64. </t>
  </si>
  <si>
    <r>
      <t>S</t>
    </r>
    <r>
      <rPr>
        <i/>
        <sz val="9"/>
        <rFont val="Calibri"/>
        <family val="2"/>
        <scheme val="minor"/>
      </rPr>
      <t>elect yes or no. If yes, describe concerns in one or two nontechnical sentences. Concerns can include outcome data being collected in different ways for portions of the sample or outcomes that are not valid or reliable.
Provide additional details useful for the review but not needed in the profile (if any) in row 53 – Outcome details.</t>
    </r>
  </si>
  <si>
    <t>Select yes or no. If yes, in one or two nontechnical sentences, state if there were issues with standard errors or significance tests. For example, authors did not cluster standard errors though they needed to; authors used one-tailed statistical tests; or authors used a significance level other than p &lt; 0.05.
Provide additional details useful for the review but not needed in the profile (if any) in row 56 – Standard error and significance details.</t>
  </si>
  <si>
    <t>If the authors imputed baseline or outcome variables, select yes and describe the imputation approach in a few nontechnical sentences.
Provide additional details useful for the review but not needed in the profile (if any) in row 58 – Imputation details.</t>
  </si>
  <si>
    <t>State the highest evidence rating for any outcome in the study (for example, "This study receives a high evidence rating."). If evidence ratings vary by outcomes, enter the highest evidence rating any outcome received. 
Provide additional details useful for the review but not needed in the profile (if any) in row 68 – Lower-evidence high-priority findings.</t>
  </si>
  <si>
    <t>Describe an overview of the findings in a few sentences or less. List point estimates only for findings that received a high- or moderate-evidence rating and were statistically significant, and only if it is possible to do so concisely. Avoid using causal language for studies or individual outcomes that received a low-evidence rating.
Provide additional details useful for the review but not needed in the profile (if any) in row 65 – Primary findings – or row 69 – Findings details.</t>
  </si>
  <si>
    <t>If yes, create a separate SRG and a separate profile for each distinct implementation of the intervention. Add a brief description of the implementation and links to the SRG and profile in cell E6.
If no, continue to row 7.</t>
  </si>
  <si>
    <t>In one sentence, state the primary design of the study (e.g., randomized controlled trial, difference-in-difference, time series analysis, or non-experimental comparison-group analysis).
Provide additional details useful for the review and needed in the profile in row 29– Study design description.
Provide details useful for the review but not needed in the profile (if any) in row 30 – Study design details.</t>
  </si>
  <si>
    <t xml:space="preserve">In one nontechnical sentence, describe the data sources used for the primary findings.
Provide additional details useful for the review but not needed in the profile (if any) in row 37 – Data description – or row 38 – Data details. </t>
  </si>
  <si>
    <t>In a few non-technical sentences, provide any additional details about the data that were used, such as the timing and location of data collection, if reported. Leave this blank if there is no additional information to include.
Provide additional details useful for the review but not needed in the profile (if any) in row 38 – Data details.</t>
  </si>
  <si>
    <t>In a few nontechnical sentences, provide additional details needed to understand the analysis approach. Leave this blank if there is no additional information to include.
Provide additional details useful for the review but not needed in the profile (if any) in row 46 – Analysis details.</t>
  </si>
  <si>
    <r>
      <rPr>
        <i/>
        <sz val="9"/>
        <rFont val="Calibri"/>
        <family val="2"/>
      </rPr>
      <t xml:space="preserve">Make a bulleted list of the primary findings by domain. For each outcome, add one bullet with a nontechnical sentence that states the finding. List point estimates for findings that received a high- or moderate-evidence rating and were statistically significant. Use natural units (e.g., means, percentages) when possible. Group outcomes by domain.
For studies receiving a combination rating, focus on the individual outcomes that have the highest evidence rating within the domain.
For studies with a number of priority outcomes in a domain–for instance, employment rates for each of 16 follow-up quarters–describe the trends in the outcomes, but do not list the estimates for each individual quarter.
Include all findings that meet the criteria above, whether statistically significant or not. Note whether findings were statistically significant or not, but do not list </t>
    </r>
    <r>
      <rPr>
        <sz val="9"/>
        <rFont val="Calibri"/>
        <family val="2"/>
      </rPr>
      <t>p</t>
    </r>
    <r>
      <rPr>
        <i/>
        <sz val="9"/>
        <rFont val="Calibri"/>
        <family val="2"/>
      </rPr>
      <t xml:space="preserve">-values or state the level of significance.
</t>
    </r>
    <r>
      <rPr>
        <b/>
        <i/>
        <sz val="9"/>
        <rFont val="Calibri"/>
        <family val="2"/>
      </rPr>
      <t xml:space="preserve">Do not </t>
    </r>
    <r>
      <rPr>
        <i/>
        <sz val="9"/>
        <rFont val="Calibri"/>
        <family val="2"/>
      </rPr>
      <t>use causal language for studies or individual outcomes that received a low-evidence rating. For example, consider using language like: "The study found [a positive/a negative/no] statistically significant relationship between [the intervention] and [outcomes]."
Provide additional details useful for the review but not needed in the profile (if any) in row 69– Findings details.</t>
    </r>
  </si>
  <si>
    <t>In nontechnical language, briefly describe any issues that would help a reader interpret this study's findings. These issues should be documented in the study and should be issues not mentioned in the cells above or in the relevant Strength of Evidence tab(s). Examples include diluted treatment effects, nonresponse bias, and alternate interpretations of the results. 
Provide additional details useful for the review but not needed in the profile (if any) in row 63 – Other details.
Note. Information about issues with standard errors and significance tests goes in row 55 – Evidence of issues with standard error and significance tests  or row 56 – Standard error and significance details.
Leave this blank if there is no additional information to include.</t>
  </si>
  <si>
    <r>
      <rPr>
        <i/>
        <sz val="9"/>
        <rFont val="Calibri"/>
        <family val="2"/>
        <scheme val="minor"/>
      </rPr>
      <t xml:space="preserve">• Were the study units assigned to condition (i.e., treatment and control) through a process that was not truly random?
• Was the randomized sample otherwise manipulated in a way that could mean the treatment and comparison group may not be similar at baseline?
Please note that moving people between analytic groups in a non-random way after initial assignment has occurred compromises randomization. If the implementation is compromised (e.g., some treatment members do not participate in the implementation), that does not compromise random assignment to study conditions. 
</t>
    </r>
    <r>
      <rPr>
        <sz val="9"/>
        <rFont val="Calibri"/>
        <family val="2"/>
        <scheme val="minor"/>
      </rPr>
      <t xml:space="preserve">
</t>
    </r>
    <r>
      <rPr>
        <sz val="9"/>
        <rFont val="Calibri"/>
        <family val="2"/>
      </rPr>
      <t>–</t>
    </r>
    <r>
      <rPr>
        <i/>
        <sz val="9"/>
        <rFont val="Calibri"/>
        <family val="2"/>
        <scheme val="minor"/>
      </rPr>
      <t xml:space="preserve"> If the answer to both questions is no, select no in column D, and describe how study units were assigned to condition. Then continue to Criterion RCT.1.
– If the answer to either question is yes, select yes in column D, and describe how the random assignment was compromised in one or two nontechnical sentences. Skip the rest of this tab and go to the Regression criteria tab ("Reg"). </t>
    </r>
    <r>
      <rPr>
        <sz val="9"/>
        <rFont val="Calibri"/>
        <family val="2"/>
        <scheme val="minor"/>
      </rPr>
      <t xml:space="preserve">
</t>
    </r>
    <r>
      <rPr>
        <i/>
        <sz val="9"/>
        <rFont val="Calibri"/>
        <family val="2"/>
        <scheme val="minor"/>
      </rPr>
      <t xml:space="preserve">
Provide additional details useful for the review but not needed in the profile (if any) in row 30 of the Main tab – Study design details.</t>
    </r>
  </si>
  <si>
    <r>
      <rPr>
        <i/>
        <sz val="9"/>
        <rFont val="Calibri"/>
        <family val="2"/>
        <scheme val="minor"/>
      </rPr>
      <t xml:space="preserve">• Do the authors provide enough information to determine attrition for any outcomes of interest?
• Did the study have high attrition at the cluster or subcluster level? 
</t>
    </r>
    <r>
      <rPr>
        <sz val="9"/>
        <rFont val="Calibri"/>
        <family val="2"/>
        <scheme val="minor"/>
      </rPr>
      <t xml:space="preserve">
– </t>
    </r>
    <r>
      <rPr>
        <i/>
        <sz val="9"/>
        <rFont val="Calibri"/>
        <family val="2"/>
        <scheme val="minor"/>
      </rPr>
      <t>If the answer to the first question is no, select yes in column D, and review any high-attrition outcomes under the Regression criteria (the Reg tab) and initiate author queries for any outcomes of interest with indeterminate attrition. Continue to Criterion RCT.3 if there are low attrition outcomes.
– If answers to both questions are yes, select yes in column D, and review any high-attrition outcomes under the regression criteria (the Reg tab). If there are low attrition outcomes, continue to Criterion RCT.3 to continue the review for low attrition outcomes.
– If the answer to the second question is no (that is, the study did not have high attrition) and the answer to the second question is yes (that is, the authors did provide enough information), select no in column D, state that attrition is low, and continue to Criterion RCT.3. 
Provide additional details useful for the review but not needed in the profile (if any) in row 30 of the Main tab – Study design details.</t>
    </r>
  </si>
  <si>
    <r>
      <t xml:space="preserve">• </t>
    </r>
    <r>
      <rPr>
        <i/>
        <sz val="9"/>
        <rFont val="Calibri"/>
        <family val="2"/>
        <scheme val="minor"/>
      </rPr>
      <t xml:space="preserve">Is there evidence that the probability of assignment varied over time?
• If the probability of assignment changed over time, did the authors fail to adjust their analyses for varying probabilities of assignment?
</t>
    </r>
    <r>
      <rPr>
        <sz val="9"/>
        <rFont val="Calibri"/>
        <family val="2"/>
        <scheme val="minor"/>
      </rPr>
      <t xml:space="preserve">
</t>
    </r>
    <r>
      <rPr>
        <i/>
        <sz val="9"/>
        <rFont val="Calibri"/>
        <family val="2"/>
        <scheme val="minor"/>
      </rPr>
      <t>– If the answer to the first question is no, select no in column D, provide any useful supporting information, return to the Study Details section (the Main tab), and give the study a high-evidence rating (if the study also passes all other RCT criteria).
– If the answer to the first question is yes, but it is unclear whether the authors adjusted for varying probabilities of assignment, select yes in column D and initiate an author query. 
– If the answer to both questions is yes, select yes in column D, describe the issue in one or two nontechnical sentences, and review all outcomes under the Regression criteria (using the DiDFE or Reg tabs as appropriate).
Provide additional details useful for the review but not needed in the profile (if any) in row 30 of the Main tab – Study design details.</t>
    </r>
  </si>
  <si>
    <t>Provide detail or technical information on selection and anticipation if not included elsewhere in the SRG (e.g., row 30 of the Main tab – Study design details).</t>
  </si>
  <si>
    <t xml:space="preserve">Provide any detail or technical information on the instrumental variables that is useful to the review and is not elsewhere in the SRG (e.g., row 30 of the Main tab – Study design details).
</t>
  </si>
  <si>
    <t>• If the study analyzes a group, does migration into and out of the group exceed migration thresholds? 
See review protocol for the definition of "group" and for the attrition thresholds.
Note: Whether migration into and out of the group exceeds attrition thresholds can be assessed using the data tab.
– If the answer is no, select no in column D, and provide any supporting information. Go to row 61 of the Main tab and give the study a moderate-evidence rating. Then fill in the data tab (see row 9).
– If the answer is yes, select yes in column D, and describe the issue in one or two nontechnical sentences and include that the migration falls outside the attrition threshold. Then, go to row 61 of the Main tab and give the study a low-evidence rating. So that the SRG documents all aspects of the study, fill in the data tab (see row 9).
Provide additional details useful for the review but not needed in the profile (if any) in row 30 of the Main tab – Study design details.</t>
  </si>
  <si>
    <t>If the answers to IV.1, IV.2, and IV.3 are "yes" and Regression.4 is "no" (if applicable), then the study receives a moderate evidence rating in row 61 of the Main tab. 
If the answers to IV.1, IV.2, or IV.3 are "no" or IV.4 is "yes" (if applicable), then the study receives a low evidence rating in row 61 of the main tab.
If evidence ratings vary by outcomes, enter the highest evidence rating any outcome received in the Main tab under row 61.</t>
  </si>
  <si>
    <t>• Did the authors account for pre-intervention characteristics required by the protocol, demonstrate parallel pre-intervention trends, and/or include appropriate statistical controls for any differences in characteristics or trends?
• If applicable, were self-selection mechanisms or likely unobservable differences between the groups either implausible or appropriately adjusted for?
–  If the answer to either of the two questions is no for all outcomes based on information in the study, select no in column D, and describe the issues in one or two nontechnical sentences. Then go to row 61 of the Main tab and give the study a low-evidence rating.  So that the SRG documents all aspects of the study, fill in the remainder of this tab. 
–  If the answer to either of the two questions is no for all outcomes because the study does not provide the information necessary to determine if the groups were similar prior to the intervention, select no in column D and initiate an author query.
– If the answers to both questions are yes for one or more outcomes' analytic samples, select yes in column D and continue to row 6 – Pre-intervention trends details.
Provide additional detail not needed in the profile in row 5 – Pre-intervention trends details.</t>
  </si>
  <si>
    <r>
      <rPr>
        <i/>
        <sz val="9"/>
        <rFont val="Calibri"/>
        <family val="2"/>
        <scheme val="minor"/>
      </rPr>
      <t xml:space="preserve">• Are there differences in external conditions that are likely to affect the outcomes of interest and align perfectly with either the intervention or comparison groups (e.g., something that affects all intervention cases during intervention periods, but not intervention cases in comparison periods and no comparison cases in any periods)?
• Do cases in one study condition share a single characteristic not present among members of the other groups (e.g., all cases in a study condition were in a single state, county, local workforce investment area, or school)? </t>
    </r>
    <r>
      <rPr>
        <b/>
        <sz val="9"/>
        <rFont val="Calibri"/>
        <family val="2"/>
        <scheme val="minor"/>
      </rPr>
      <t xml:space="preserve">
– </t>
    </r>
    <r>
      <rPr>
        <i/>
        <sz val="9"/>
        <rFont val="Calibri"/>
        <family val="2"/>
        <scheme val="minor"/>
      </rPr>
      <t>If the answers to both questions are no, select no in column D, and continue to row 8 – Criterion Regression.3.
– If the answer to one or more questions is yes, select yes in column D, and describe the issue in 1 or two nontechnical sentences. Then go to row 61 of the Main tab and give the study a low-evidence rating.  So that the SRG documents all aspects of the study, fill in the remainder of this tab. 
Provide additional details useful for the review but not needed in the profile (if any) in row 30 of the Main tab – Study design details</t>
    </r>
    <r>
      <rPr>
        <b/>
        <sz val="9"/>
        <rFont val="Calibri"/>
        <family val="2"/>
        <scheme val="minor"/>
      </rPr>
      <t>.</t>
    </r>
  </si>
  <si>
    <t>• Was it implausible or highly unlikely that the sample members anticipated the intervention? 
• If anticipating the intervention could have plausibly affected behavior before the intervention began, did the authors address this concern (for example, by using data on trends that predate possible anticipation)?
– If the answer to either question is yes, select yes in column D, and provide any supporting information. Go to row 61 of the Main tab and give the study a moderate-evidence rating, unless responses to row 9 – Criterion Regression.4 and row 10 – Criterion RE.1, indicate a lower rating is necessary.
– If the answer is no to both questions, select no in column D, describe the issue in one or two nontechnical sentences, return to the Study Details section (row 30 of the Main tab), and give the study a low-evidence rating. 
Regardless of the answers to the questions, complete the remainder of this tab so that the SRG documents all aspects of the study. 
Provide additional details useful for the review but not needed in the profile (if any) in row 6 – Pre-intervention trends details.</t>
  </si>
  <si>
    <t>• If the study analyzes a group, does migration into and out of the group exceed attrition thresholds? 
See review protocol for the definition of "group" and for the attrition thresholds.
Note: Whether migration into and out of the group exceeds attrition thresholds can be assessed using the data tab.
– If the answer is no, select no in column D, provide any supporting information here. Then go to row 61 of the Main tab and, unless your response to row 10 – Criterion RE.1, indicates a lower rating is necessary – give the study a moderate-evidence rating.
– If the answer is yes, select yes in column D, describe the issue in one or two nontechnical sentences, and include that the migration falls outside the attrition threshold. Go to row 61 of the Main tab and give the study a low-evidence rating. Then return to this tab and fill in row 10 – Criterion RE.1.
Provide additional details useful for the review but not needed in the profile (if any) in row 30 of the Main tab – Study design details.</t>
  </si>
  <si>
    <t xml:space="preserve">• Did the authors report a specification test justifying the use of random effects over fixed effects?
• Does the model appear to include all time-invariant factors that could be correlated with unobserved characteristics affecting the outcome?
– If the answer to both questions is yes, select yes in column D, describe the specification test the authors used to justify using random effects. Then go to row 61 of the Main tab and give the study a moderate-evidence rating. 
– If the answer to either question is no, select no in column D, describe the issue in one or two nontechnical sentences, and include any time-invariant factors that could bias the random effects estimates. Then go to row 61 of the Main tab and give the study a low-evidence rating.
Provide additional details useful for the review but not needed in the profile (if any) in row 30 of the Main tab – Study design details
     </t>
  </si>
  <si>
    <t xml:space="preserve">If the answers to Reg.1 is "yes", Reg.2 is "no", Reg.3 is "yes", Reg.4 is "no" (if applicable), and RE.1 is "yes" (if applicable), then the study receives a moderate evidence rating in row 61 of the Main tab. 
If the answers to Reg.1 is "no", Reg.2 is "yes", Reg.3 is "no", Reg.4 is "yes" (if applicable), or RE.1 is "no" (if applicable), then the study receives a low evidence rating in row 61 of the Main tab. 
If evidence ratings vary by outcomes, enter the highest evidence rating any outcome received in the Main tab under row 61.
</t>
  </si>
  <si>
    <t>• Did the authors account for pre-intervention characteristics required by the protocol and/or include appropriate statistical controls for any differences in characteristics or trends?
• If applicable, were self-selection mechanisms or likely unobservable differences between the groups either implausible or appropriately adjusted for?
– If the answers to both questions are yes for one or more outcomes' analytic samples, select yes in column D and continue to row 6 – Criterion Regression 2.
–  If the answer to either question is no for all outcomes based on information in the study, select no in column D, and describe the issues in one or two nontechnical sentences. Then go to row 61 of the Main tab and give the study a low-evidence rating. So that the SRG documents all aspects of the study, fill in the remainder of this tab. 
–  If the answer to both questions is no for all outcomes because the study does not provide the information necessary to determine if the groups were similar prior to the intervention, select no in column D and initiate an author query.
Provide additional details useful for the review but not needed in the profile (if any) in row 6 – Pre-intervention trends details.</t>
  </si>
  <si>
    <t>• Are there differences in external conditions that are likely to affect the outcomes of interest and align perfectly with either the intervention or comparison groups (e.g., something that affects all intervention cases during intervention periods, but not intervention cases in comparison periods and no comparison cases in any periods)?
• Are there any study groups in which all units in a group share a characteristic that can independently affect the outcome(s) of interest and is this characteristic not present in the other study group? Examples of characteristics include state, county, or local workforce investment area.
– If the answers to both questions are no, select no in column D, and continue to row 8 – Criterion Regression.3.
– If the answer to one or more questions is yes, and the study uses panel data that can be assessed as a difference-in-differences or individual fixed effects analysis, select yes in column D and describe the confound in a few nontechnical sentences. Then, review the study under the difference-in-differences and models with individual fixed effects (the DiDFE tab). Contact the topic area PI if you are unsure whether the study can be assessed as a difference-in-differences or individual fixed effects analysis.
– If the answer to either question is yes, and the study does not use panel data that can be assessed as a difference-in-differences or individual fixed effects analysis, select yes in column D, and describe the confound in a few nontechnical sentences. Then, go to row 61 of the Main tab and give the study a low-evidence rating. So that the SRG documents all aspects of the study, fill in the remainder of this tab.
Provide additional details useful for the review but not needed in the profile (if any) in row 30 of the Main tab – Study design details.</t>
  </si>
  <si>
    <t>• If the study analyzes a group, does migration into and out of the group exceed attrition thresholds? 
See review protocol for the definition of "group" and for the attrition threshold.
Note: Whether migration into and out of the group exceeds attrition thresholds can be assessed using the data tab.
– If the answer is no, select no in column D, provide any supporting information here. Then go to row 61 of the Main tab and give the study a moderate-evidence rating unless the responses to row 9 – Criterion RE.1 indicate a lower rating is necessary. 
– If the answer is yes, select yes in column D, describe the issue in one or two nontechnical sentences, and include that the migration falls outside the attrition threshold. Then go to row 61 of the Main tab and give the study a low-evidence rating. So that the SRG documents all aspects of the study, complete row 9 – Criterion RE.1. 
Provide additional details useful for the review but not needed in the profile (if any) in row 30 of the Main tab – Study design details.</t>
  </si>
  <si>
    <t>• Did the authors report a specification test justifying the use of random effects over fixed effects?
• Does the model appear to include all time-invariant factors that could be correlated with unobserved characteristics affecting the outcome?
– If the answer to both questions is yes, select yes in column D, describe the specification test the authors used to justify using random effects. Then go to row 61 of the Main tab and give the study a moderate-evidence rating. 
– If the answer to either question is no, select no in column D, describe the issue in one or two nontechnical sentences, and include any time-invariant factors that could bias the random effects estimates. Then go to row 61 of the Main tab and give the study a low-evidence rating.
Provide additional details useful for the review but not needed in the profile (if any) in row 30 of the Main tab – Study design details</t>
  </si>
  <si>
    <r>
      <rPr>
        <i/>
        <sz val="9"/>
        <rFont val="Calibri"/>
        <family val="2"/>
        <scheme val="minor"/>
      </rPr>
      <t>• Are there differences in external conditions that might affect the outcomes of interest and align perfectly with either the treatment or control groups? In other words, the external condition affects all treatment cases and no control cases or vice versa.
• Are there any study groups in which all units in a group share a characteristic that can independently affect the outcome(s) of interest and is this characteristic not present in the other study group? Examples of characteristics include state, county, or local workforce investment area.
– If the answer to both questions is no, select no in column D, and continue to row 6 – Complete the Data tab.</t>
    </r>
    <r>
      <rPr>
        <sz val="9"/>
        <rFont val="Calibri"/>
        <family val="2"/>
        <scheme val="minor"/>
      </rPr>
      <t xml:space="preserve">
– </t>
    </r>
    <r>
      <rPr>
        <i/>
        <sz val="9"/>
        <rFont val="Calibri"/>
        <family val="2"/>
        <scheme val="minor"/>
      </rPr>
      <t>If the answer to either question is yes, and the study uses panel data that can be assessed as a difference-in-differences or individual fixed effects analysis, select yes in column D and describe the confound here in a few nontechnical sentences or less. Skip the rest of this tab and go to the Regression criteria for difference-in-differences and models with individual fixed effects (the DiDFE tab). Contact the topic area PI if you are unsure whether the study can be assessed as a difference-in-differences or individual fixed effects analysis.
–  If the answer to either question is yes and the study does not use panel data that can be assessed as a DiDFE, select yes in column D and describe the confound in a few nontechnical sentences. Then go to row 61 of the Main tab and give the study a low-evidence rating. So that the SRG documents all aspects of the study, fill in the remainder of this tab.
Provide additional details useful for the review but not needed in the profile (if any) in row 30 of the Main tab – Study design details.</t>
    </r>
  </si>
  <si>
    <t xml:space="preserve">If the answers to RCT.0, RCT.1, RCT.2, and RCT.3 in column D are "no", then the study receives a high evidence rating in row 61 of the Main tab.
If the answers to any of these criteria are "Yes", follow the instructions in the appropriate row of this tab to review the study under the Reg or DiDFE tab.
If evidence ratings vary by outcomes, enter the highest evidence rating any outcome received in the Main tab under row 61.
</t>
  </si>
  <si>
    <t xml:space="preserve">If the answers to ITS.1 is "no", ITS.2a is "no", ITS.3 is "yes", and/or ITS.5 is "no" (if applicable), ITS.2b is "no",  and ITS.4 is "yes", then the study receives a high evidence rating in row 61 of the Main tab.
If the answers to ITS.1 is "no", ITS.2a is "no", ITS.3 is "yes", and/or ITS.5 is "no" (if applicable) ITS.2b is "yes", then the study receives a moderate evidence rating in row 61 of the Main tab. 
If the answers to ITS.1 is "no", ITS.2a is "no", ITS.3 is "yes", and/or ITS.5 is "no" (if applicable), ITS.2b is "no", and ITS.4 is "no", then the study receives a moderate evidence rating in row 61 of the Main tab. 
Otherwise, the study receives a low evidence rating in row 61 of the main tab.
If evidence ratings vary by outcomes, enter the highest evidence rating any outcome received in the Main tab under row 61.
</t>
  </si>
  <si>
    <t>• Did the authors introduce the intervention at a predetermined time and in a predetermined manner?
– If the answer is yes, select yes in column D, and describe when and how the intervention was introduced. Then go to row 61 of the Main tab and give the study a high-evidence rating. 
– If the answer is no, select no in column D, and describe when and how the intervention was introduced in one or two nontechnical sentences. Then go to row 61 of the Main tab and give the study a moderate-evidence rating  if criterion ITS.1, ITS.2a, and ITS.2b are also satisfied.
Provide additional details useful for the review but not needed in the profile (if any) in row 30 of the Main tab – Study design details</t>
  </si>
  <si>
    <t>• Does each demonstration (introduction) include data collected at fewer than five points in time before the intervention's implementation and fewer than five points in time after the intervention's implementation?
– If the answer is no for any outcomes, select no in column D, and continue to Criterion ITS.4 (row 11).
– If the answer is yes for all outcomes, select yes in column D, and describe the issue in one or two nontechnical sentences. Then go to row 61 of the Main tab and give the study a moderate-evidence rating rating if criterion ITS.1 and ITS.2a are also satisfied. So that the SRG documents all aspects of the study, fill in the remainder of this tab.
Provide additional details useful for the review but not needed in the profile (if any) in row 30 of the Main tab – Study design details.</t>
  </si>
  <si>
    <t>• If the study analyzes a group, does migration into and out of the group exceed attrition thresholds? 
See review protocol for the definition of "group" and for the attrition thresholds.
Note: Whether migration into and out of the group exceeds attrition thresholds can be assessed using the data tab.
– If the answer is no, select no in column D, provide any supporting information here, complete the Data tab, and then continue to complete Criterion ITS.2.b (row 10).
– If the answer is yes, select yes in column D, and describe the issue in one or two nontechnical sentences and include that the migration falls outside the attrition threshold. Then go to row 61 of the Main tab and give the study a low-evidence rating. So that the SRG documents all aspects of the study, fill in the remainder of this tab.
Provide additional details useful for the review but not needed in the profile (if any) in row 30 of the Main tab – Study design details.</t>
  </si>
  <si>
    <t>• Was anticipating the intervention on the part of sample members implausible or highly unlikely?
• If anticipating the intervention was plausible and could have affected behavior before the intervention began, did the authors address this concern (for example, by using baseline data that predates possible anticipation)?
Note. This criterion is identical to Regression Criterion.3. 
– If the answer to either of the two questions is yes, select yes in column D, and describe the details. If the study uses groups as the unit of analysis, continue to Criterion ITS.5 (row 8); otherwise skip to Criterion ITS.2.b (row 10).
– If the answer is no to both questions, select no in column D, and describe the details in one or two nontechnical sentences. Then go to row 61 of the Main tab and give the study a low-evidence rating. So that the SRG documents all aspects of the study, fill in the remainder of this tab.
Provide additional details useful for the review but not needed in the profile (if any) in the profile in row 7 – Selection and anticipation details.</t>
  </si>
  <si>
    <t>• Does the study include fewer than three demonstrations (introductions) of the intervention? 
• Does each demonstration include data collected at fewer than three points in time before the intervention's implementation or fewer than three points in time after the intervention's implementation? 
• Is any part of the pre-treatment period required by the topic area protocol not covered by pre-treatment data used in the analysis?
– If the answer to all three questions is no for any outcomes, select no in column D, and continue to Criterion ITS.3 (row 6) for those outcomes.
– If the answer to any of these three questions is yes for all outcomes, select yes in column D, and describe the issue in one or two nontechnical sentences.  Then go to row 61 of the Main tab and give the study a low-evidence rating. So that the SRG documents all aspects of the study, fill in the remainder of this tab. 
Provide additional details useful for the review but not needed in the profile (if any) in row 30 of the Main tab – Study design details</t>
  </si>
  <si>
    <r>
      <rPr>
        <i/>
        <sz val="9"/>
        <rFont val="Calibri"/>
        <family val="2"/>
      </rPr>
      <t xml:space="preserve">• Do the authors fail to provide adequate evidence that trends in the outcomes of interest were stable before the intervention (and that it was unlikely the authors determined when the intervention was introduced based on the trends in the outcomes)? 
• Do the authors fail to demonstrate that the group analyzed showed similar trends for the universe of all individuals eligible for the intervention on all baseline characteristics required by the topic area protocol?
• Were self-selection mechanisms or likely unobservable differences between the groups either implausible or appropriately adjusted for? 
</t>
    </r>
    <r>
      <rPr>
        <b/>
        <sz val="9"/>
        <rFont val="Calibri"/>
        <family val="2"/>
      </rPr>
      <t xml:space="preserve">
</t>
    </r>
    <r>
      <rPr>
        <sz val="9"/>
        <rFont val="Calibri"/>
        <family val="2"/>
      </rPr>
      <t>–</t>
    </r>
    <r>
      <rPr>
        <b/>
        <sz val="9"/>
        <rFont val="Calibri"/>
        <family val="2"/>
      </rPr>
      <t xml:space="preserve"> </t>
    </r>
    <r>
      <rPr>
        <i/>
        <sz val="9"/>
        <rFont val="Calibri"/>
        <family val="2"/>
      </rPr>
      <t>If the answer to all three questions is no for any outcomes' analytic samples, select no in column D and continue to Criterion ITS.2a (row 5).
– If the answer is yes to either of the first two questions, select yes in column D, and describe the issue in one or two nontechnical sentences. Then go to row 61 of the Main tab and give the study a low-evidence rating. So that the SRG documents all aspects of the study, fill in the remainder of this tab.
– If the answer to the first two questions is no and the answer to the third question is yes, first consult with the topic area PI about plausible selection mechanisms before selecting yes in column D and giving the study a low-evidence rating. 
Provide additional details useful for the review but not needed in the profile (if any) in row 7 – Selection and anticipation details.</t>
    </r>
  </si>
  <si>
    <t>• Does the study have at least as many instruments as endogenous explanatory variables?
– If the answer is no, select no in column D, and describe the issue in one or two nontechnical sentences. Then go to row 61 of the Main tab and give the study a low-evidence rating. So that the SRG documents all aspects of the study, fill in the remainder of this tab.
– If the answer is yes, select yes in column D, and state supporting information. If the study uses groups as the unit of analysis, continue to row 8 –  Criterion Regression.4; otherwise, go to row 61 of the Main tab and give the study a moderate-evidence rating. So that the SRG documents all aspects of the study, fill in the remainder of this tab.
Provide additional details useful for the review but not needed in the profile (if any) in row 6 – Instrumental variables details.</t>
  </si>
  <si>
    <t>• Do the authors make a compelling case that the only way the instruments affect the outcome of interest is through the correlation with the endogenous variable(s) and not through any direct effect on the outcome or through other covariates in the model?
– If the answer is no, select no in column D, and describe how the instrument directly affects the outcome of interest in one or two nontechnical sentences. Then go to row 61 of the Main tab and give the study a low-evidence rating. So that the SRG documents all aspects of the study, fill in the remainder of this tab. 
– If the answer is yes, select yes in column D, provide any supporting information here, and continue to Criterion IV.3.
Provide additional details useful for the review but not needed in the profile (if any) in row 6 – Instrumental variables details.</t>
  </si>
  <si>
    <t xml:space="preserve">• Do the authors demonstrate that the proposed instruments are sufficiently strong (relevant) by reporting diagnostic information from a relevant statistical test?
If you encounter a statistical test that you are unsure about, please consult with the topic area lead who can then follow-up with project leadership as needed. 
– If the answer is no because it is unclear whether the instruments are sufficiently strong, select no in column D and initiate an author query. 
– If the answer is no because the instruments are weak, select no in column D, and describe the issue in one or two nontechnical sentences. Then go to row 61 of the Main tab and give the study a low-evidence rating. So that the SRG documents all aspects of the study, fill in the remainder of this tab.
– If the answer is yes, select yes in column D, provide any supporting information here, and continue to Criterion IV.2.
Provide additional details useful for the review but not needed in the profile (if any) in row 6 – Instrumental variables details.
     </t>
  </si>
  <si>
    <t>• Was it implausible or highly unlikely that the sample members anticipated the intervention? 
• If anticipating the intervention could have plausibly affected behavior before the intervention began, did the authors address this concern (for example, by using data on trends that predate possible anticipation)?
– If the answer to either question is yes, select yes in column D, and provide any supporting information. Go to row 61 of the Main tab and give the study a moderate-evidence rating, unless the responses to row 8 – Criterion Regression.4 and row 9 – Criterion RE.1 indicate a lower rating is necessary. 
– If the answer is no to both questions, select no in column D, describe the issue in one or two nontechnical sentences and give the study a low-evidence rating in row 61 of the main tab. So that the SRG documents all aspects of the study, fill in the remainder of this tab.
Provide additional details useful for the review but not needed in the profile (if any) in row 6 – Pre-intervention trends details.</t>
  </si>
  <si>
    <t xml:space="preserve">Topic area tags
    Topic: 
    Subtopic: 
    Tag: </t>
  </si>
  <si>
    <t>Outcomes
    Domain #1:
    Domain #2:
[Repeat for all domains specified in the review protocol]</t>
  </si>
  <si>
    <t xml:space="preserve">Target population (primary): </t>
  </si>
  <si>
    <t>Firm characteristics
    Industry: 
    Size: Small business/Large business</t>
  </si>
  <si>
    <t>Geographic setting
    Urbanicity: Urban/Rural
    Region: United States/International</t>
  </si>
  <si>
    <t>Study type: Causal Impact Analysis/Descriptive Analysis/Implementation Analysis</t>
  </si>
  <si>
    <t>Evidence rating: High Causal Evidence/Moderate Causal Evidence/Low Causal Evidence/Not Rated</t>
  </si>
  <si>
    <t>Topic areas to cross post:</t>
  </si>
  <si>
    <t>Select yes if the study was conducted by a CLEAR contractor, otherwise select no. If yes, notify topic area coordinator for them to assign the review to an independent consultant.</t>
  </si>
  <si>
    <r>
      <rPr>
        <i/>
        <sz val="9"/>
        <rFont val="Calibri"/>
        <family val="2"/>
        <scheme val="minor"/>
      </rPr>
      <t xml:space="preserve">In one nontechnical sentence, describe the primary analytic approach of the study. For example, an RCT that uses regression analysis might be described as follows: "The authors used a statistical model to compare the outcomes of treatment and control group members." An ITS study that uses </t>
    </r>
    <r>
      <rPr>
        <sz val="9"/>
        <rFont val="Calibri"/>
        <family val="2"/>
        <scheme val="minor"/>
      </rPr>
      <t>t</t>
    </r>
    <r>
      <rPr>
        <i/>
        <sz val="9"/>
        <rFont val="Calibri"/>
        <family val="2"/>
        <scheme val="minor"/>
      </rPr>
      <t xml:space="preserve">-tests might be described as follows: "The authors compared the outcomes of participants before and after they participated in the intervention." 
Provide additional details useful for the review but not needed in the profile (if any) in row 46 – Analysis details. </t>
    </r>
  </si>
  <si>
    <t xml:space="preserve">Considerations for Interpreting the Findings                  </t>
  </si>
  <si>
    <t xml:space="preserve"> Guidance</t>
  </si>
  <si>
    <t>Study Review Guide for CLEAR reviews. Guidelines for RCTs based on WWC Procedures and Standards, Version 3.0. Guidelines for non-experimental designs based on CLEAR Causal Evidence Guidelines, Version 2.2.
June 2021</t>
  </si>
  <si>
    <t>percentages in the yellow area, formulas will populate the green area counts. Or you can enter counts directly in the green area.</t>
  </si>
  <si>
    <t>Fill in either the green cells or light red cells; do not fill in both green and light red cells. If you enter the total N and category</t>
  </si>
  <si>
    <t>List subgroups that the authors examined that are not eligible for review because they are outside the scope of the protocol. Possible examples include groups by race, ethnicity, and pre-intervention employment status. Do not include results for these subgroups in the Data tab or elsewhere in the SRG.
If there are subgroups eligible for review based on the protocol, describe findings for the subgroups in row 68 – Lower-evidence high-priority findings.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</si>
</sst>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
    <numFmt numFmtId="166" formatCode="0.000000"/>
  </numFmts>
  <fonts count="41" x14ac:knownFonts="1">
    <font>
      <sz val="10"/>
      <name val="Arial"/>
    </font>
    <font>
      <sz val="11"/>
      <color theme="1"/>
      <name val="Calibri"/>
      <family val="2"/>
      <scheme val="minor"/>
    </font>
    <font>
      <sz val="10"/>
      <name val="Arial"/>
      <family val="2"/>
    </font>
    <font>
      <sz val="9"/>
      <name val="Calibri"/>
      <family val="2"/>
      <scheme val="minor"/>
    </font>
    <font>
      <sz val="9"/>
      <name val="Calibri"/>
      <family val="2"/>
    </font>
    <font>
      <i/>
      <sz val="9"/>
      <name val="Calibri"/>
      <family val="2"/>
    </font>
    <font>
      <b/>
      <sz val="9"/>
      <name val="Calibri"/>
      <family val="2"/>
      <scheme val="minor"/>
    </font>
    <font>
      <vertAlign val="subscript"/>
      <sz val="9"/>
      <name val="Calibri"/>
      <family val="2"/>
      <scheme val="minor"/>
    </font>
    <font>
      <i/>
      <sz val="9"/>
      <name val="Calibri"/>
      <family val="2"/>
      <scheme val="minor"/>
    </font>
    <font>
      <b/>
      <u/>
      <sz val="9"/>
      <name val="Calibri"/>
      <family val="2"/>
    </font>
    <font>
      <b/>
      <sz val="9"/>
      <name val="Calibri"/>
      <family val="2"/>
    </font>
    <font>
      <u/>
      <sz val="10"/>
      <color theme="10"/>
      <name val="Arial"/>
      <family val="2"/>
    </font>
    <font>
      <b/>
      <i/>
      <sz val="9"/>
      <name val="Calibri"/>
      <family val="2"/>
      <scheme val="minor"/>
    </font>
    <font>
      <b/>
      <u/>
      <sz val="9"/>
      <name val="Calibri"/>
      <family val="2"/>
      <scheme val="minor"/>
    </font>
    <font>
      <b/>
      <sz val="11"/>
      <color theme="1"/>
      <name val="Calibri"/>
      <family val="2"/>
      <scheme val="minor"/>
    </font>
    <font>
      <b/>
      <sz val="11"/>
      <color rgb="FF00B050"/>
      <name val="Calibri"/>
      <family val="2"/>
      <scheme val="minor"/>
    </font>
    <font>
      <b/>
      <sz val="12"/>
      <color rgb="FF00B050"/>
      <name val="Calibri"/>
      <family val="2"/>
      <scheme val="minor"/>
    </font>
    <font>
      <b/>
      <sz val="11"/>
      <color rgb="FFFF0000"/>
      <name val="Calibri"/>
      <family val="2"/>
      <scheme val="minor"/>
    </font>
    <font>
      <sz val="11"/>
      <name val="Calibri"/>
      <family val="2"/>
      <scheme val="minor"/>
    </font>
    <font>
      <b/>
      <u/>
      <sz val="11"/>
      <name val="Calibri"/>
      <family val="2"/>
    </font>
    <font>
      <sz val="11"/>
      <name val="Calibri"/>
      <family val="2"/>
    </font>
    <font>
      <b/>
      <sz val="11"/>
      <name val="Calibri"/>
      <family val="2"/>
      <scheme val="minor"/>
    </font>
    <font>
      <b/>
      <sz val="11"/>
      <color theme="0" tint="-0.499984740745262"/>
      <name val="Calibri"/>
      <family val="2"/>
      <scheme val="minor"/>
    </font>
    <font>
      <sz val="11"/>
      <color theme="0" tint="-0.499984740745262"/>
      <name val="Calibri"/>
      <family val="2"/>
      <scheme val="minor"/>
    </font>
    <font>
      <i/>
      <sz val="11"/>
      <name val="Calibri"/>
      <family val="2"/>
      <scheme val="minor"/>
    </font>
    <font>
      <sz val="11"/>
      <color theme="0" tint="-0.24994659260841701"/>
      <name val="Calibri"/>
      <family val="2"/>
      <scheme val="minor"/>
    </font>
    <font>
      <b/>
      <u/>
      <sz val="11"/>
      <color indexed="10"/>
      <name val="Calibri"/>
      <family val="2"/>
    </font>
    <font>
      <b/>
      <sz val="11"/>
      <color indexed="10"/>
      <name val="Calibri"/>
      <family val="2"/>
    </font>
    <font>
      <sz val="11"/>
      <color rgb="FF4D4D4D"/>
      <name val="Calibri"/>
      <family val="2"/>
      <scheme val="minor"/>
    </font>
    <font>
      <b/>
      <i/>
      <sz val="9"/>
      <name val="Calibri"/>
      <family val="2"/>
    </font>
    <font>
      <sz val="9"/>
      <color rgb="FFFF0000"/>
      <name val="Calibri"/>
      <family val="2"/>
      <scheme val="minor"/>
    </font>
    <font>
      <b/>
      <sz val="14"/>
      <name val="Calibri"/>
      <family val="2"/>
      <scheme val="minor"/>
    </font>
    <font>
      <b/>
      <sz val="16"/>
      <name val="Calibri"/>
      <family val="2"/>
      <scheme val="minor"/>
    </font>
    <font>
      <b/>
      <sz val="18"/>
      <name val="Calibri"/>
      <family val="2"/>
      <scheme val="minor"/>
    </font>
    <font>
      <b/>
      <sz val="10"/>
      <name val="Calibri"/>
      <family val="2"/>
      <scheme val="minor"/>
    </font>
    <font>
      <i/>
      <sz val="10"/>
      <name val="Calibri"/>
      <family val="2"/>
      <scheme val="minor"/>
    </font>
    <font>
      <sz val="10"/>
      <name val="Calibri"/>
      <family val="2"/>
      <scheme val="minor"/>
    </font>
    <font>
      <b/>
      <sz val="10"/>
      <color rgb="FFFF0000"/>
      <name val="Calibri"/>
      <family val="2"/>
      <scheme val="minor"/>
    </font>
    <font>
      <sz val="9"/>
      <color rgb="FFC00000"/>
      <name val="Calibri"/>
      <family val="2"/>
      <scheme val="minor"/>
    </font>
    <font>
      <sz val="9"/>
      <color rgb="FF00B050"/>
      <name val="Calibri"/>
      <family val="2"/>
      <scheme val="minor"/>
    </font>
    <font>
      <sz val="9"/>
      <color rgb="FF7030A0"/>
      <name val="Calibri"/>
      <family val="2"/>
      <scheme val="minor"/>
    </font>
  </fonts>
  <fills count="23">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indexed="22"/>
        <bgColor indexed="64"/>
      </patternFill>
    </fill>
    <fill>
      <patternFill patternType="solid">
        <fgColor theme="0" tint="-0.249977111117893"/>
        <bgColor indexed="64"/>
      </patternFill>
    </fill>
    <fill>
      <patternFill patternType="solid">
        <fgColor rgb="FFFFFFCC"/>
        <bgColor indexed="64"/>
      </patternFill>
    </fill>
    <fill>
      <patternFill patternType="solid">
        <fgColor theme="6" tint="0.79998168889431442"/>
        <bgColor indexed="64"/>
      </patternFill>
    </fill>
    <fill>
      <patternFill patternType="solid">
        <fgColor theme="2"/>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theme="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C5D9F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34998626667073579"/>
        <bgColor indexed="64"/>
      </patternFill>
    </fill>
  </fills>
  <borders count="40">
    <border>
      <left/>
      <right/>
      <top/>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s>
  <cellStyleXfs count="13">
    <xf numFmtId="0" fontId="0" fillId="0" borderId="0"/>
    <xf numFmtId="0" fontId="2" fillId="0" borderId="0"/>
    <xf numFmtId="9" fontId="2" fillId="0" borderId="0" applyFont="0" applyFill="0" applyBorder="0" applyAlignment="0" applyProtection="0"/>
    <xf numFmtId="0" fontId="11"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37">
    <xf numFmtId="0" fontId="0" fillId="0" borderId="0" xfId="0"/>
    <xf numFmtId="0" fontId="3" fillId="0" borderId="0" xfId="0" applyFont="1"/>
    <xf numFmtId="0" fontId="3" fillId="0" borderId="0" xfId="0" applyFont="1" applyAlignment="1">
      <alignment horizontal="center"/>
    </xf>
    <xf numFmtId="0" fontId="3" fillId="0" borderId="1" xfId="0" applyFont="1" applyBorder="1"/>
    <xf numFmtId="0" fontId="3" fillId="0" borderId="1" xfId="0" applyFont="1" applyBorder="1" applyAlignment="1">
      <alignment horizontal="center"/>
    </xf>
    <xf numFmtId="0" fontId="3" fillId="0" borderId="0" xfId="0" applyFont="1" applyAlignment="1">
      <alignment horizontal="left"/>
    </xf>
    <xf numFmtId="0" fontId="3" fillId="2" borderId="0" xfId="0" applyFont="1" applyFill="1"/>
    <xf numFmtId="2" fontId="3" fillId="0" borderId="0" xfId="0" applyNumberFormat="1" applyFont="1" applyAlignment="1">
      <alignment horizontal="center"/>
    </xf>
    <xf numFmtId="1" fontId="3" fillId="0" borderId="0" xfId="0" applyNumberFormat="1" applyFont="1" applyAlignment="1">
      <alignment horizontal="center"/>
    </xf>
    <xf numFmtId="0" fontId="3" fillId="3" borderId="0" xfId="0" applyFont="1" applyFill="1" applyAlignment="1">
      <alignment horizontal="center"/>
    </xf>
    <xf numFmtId="0" fontId="3" fillId="0" borderId="0" xfId="1" applyFont="1"/>
    <xf numFmtId="0" fontId="6" fillId="0" borderId="1" xfId="1" applyFont="1" applyBorder="1" applyAlignment="1">
      <alignment horizontal="center"/>
    </xf>
    <xf numFmtId="0" fontId="6" fillId="0" borderId="0" xfId="1" applyFont="1" applyAlignment="1">
      <alignment horizontal="center"/>
    </xf>
    <xf numFmtId="0" fontId="6" fillId="0" borderId="0" xfId="1" applyFont="1" applyAlignment="1">
      <alignment horizontal="left" vertical="center"/>
    </xf>
    <xf numFmtId="0" fontId="3" fillId="0" borderId="0" xfId="1" applyFont="1" applyAlignment="1">
      <alignment vertical="center"/>
    </xf>
    <xf numFmtId="0" fontId="6" fillId="0" borderId="0" xfId="1" applyFont="1" applyAlignment="1">
      <alignment horizontal="center" vertical="center" wrapText="1"/>
    </xf>
    <xf numFmtId="0" fontId="6" fillId="0" borderId="1" xfId="1" applyFont="1" applyBorder="1" applyAlignment="1">
      <alignment horizontal="left" vertical="center"/>
    </xf>
    <xf numFmtId="0" fontId="6" fillId="0" borderId="1" xfId="1" applyFont="1" applyBorder="1" applyAlignment="1">
      <alignment horizontal="center" vertical="center" wrapText="1"/>
    </xf>
    <xf numFmtId="0" fontId="3" fillId="0" borderId="0" xfId="1" applyFont="1" applyAlignment="1">
      <alignment horizontal="center" wrapText="1"/>
    </xf>
    <xf numFmtId="2" fontId="3" fillId="0" borderId="0" xfId="1" applyNumberFormat="1" applyFont="1" applyAlignment="1">
      <alignment horizontal="center" wrapText="1"/>
    </xf>
    <xf numFmtId="0" fontId="3" fillId="0" borderId="0" xfId="1" applyFont="1" applyAlignment="1">
      <alignment horizontal="center" textRotation="90" wrapText="1"/>
    </xf>
    <xf numFmtId="0" fontId="6" fillId="0" borderId="1" xfId="1" applyFont="1" applyBorder="1" applyAlignment="1">
      <alignment horizontal="center" wrapText="1"/>
    </xf>
    <xf numFmtId="2" fontId="6" fillId="0" borderId="1" xfId="1" applyNumberFormat="1" applyFont="1" applyBorder="1" applyAlignment="1">
      <alignment horizontal="center" wrapText="1"/>
    </xf>
    <xf numFmtId="0" fontId="6" fillId="0" borderId="0" xfId="1" applyFont="1" applyAlignment="1">
      <alignment horizontal="center" wrapText="1"/>
    </xf>
    <xf numFmtId="2" fontId="6" fillId="0" borderId="0" xfId="1" applyNumberFormat="1" applyFont="1" applyAlignment="1">
      <alignment horizontal="center" wrapText="1"/>
    </xf>
    <xf numFmtId="0" fontId="6" fillId="0" borderId="0" xfId="1" applyFont="1" applyAlignment="1">
      <alignment wrapText="1"/>
    </xf>
    <xf numFmtId="0" fontId="3" fillId="0" borderId="0" xfId="1" applyFont="1" applyAlignment="1">
      <alignment vertical="top" wrapText="1"/>
    </xf>
    <xf numFmtId="0" fontId="3" fillId="0" borderId="0" xfId="1" applyFont="1" applyAlignment="1">
      <alignment horizontal="center" vertical="top"/>
    </xf>
    <xf numFmtId="0" fontId="3" fillId="0" borderId="0" xfId="1" applyFont="1" applyAlignment="1">
      <alignment vertical="top"/>
    </xf>
    <xf numFmtId="0" fontId="3" fillId="0" borderId="0" xfId="1" applyFont="1" applyAlignment="1">
      <alignment horizontal="left" vertical="top" wrapText="1"/>
    </xf>
    <xf numFmtId="0" fontId="3" fillId="0" borderId="0" xfId="1" applyFont="1" applyAlignment="1">
      <alignment horizontal="center" vertical="top" wrapText="1"/>
    </xf>
    <xf numFmtId="0" fontId="3" fillId="0" borderId="0" xfId="1" applyFont="1" applyAlignment="1">
      <alignment wrapText="1"/>
    </xf>
    <xf numFmtId="0" fontId="3" fillId="2" borderId="0" xfId="0" applyFont="1" applyFill="1" applyAlignment="1">
      <alignment horizontal="center"/>
    </xf>
    <xf numFmtId="0" fontId="3" fillId="4" borderId="0" xfId="0" applyFont="1" applyFill="1" applyAlignment="1">
      <alignment horizontal="center"/>
    </xf>
    <xf numFmtId="0" fontId="3" fillId="4" borderId="0" xfId="0" applyFont="1" applyFill="1" applyAlignment="1">
      <alignment horizontal="left"/>
    </xf>
    <xf numFmtId="0" fontId="3" fillId="4" borderId="0" xfId="0" applyFont="1" applyFill="1"/>
    <xf numFmtId="0" fontId="3" fillId="3" borderId="0" xfId="0" applyFont="1" applyFill="1"/>
    <xf numFmtId="0" fontId="3" fillId="7" borderId="0" xfId="0" applyFont="1" applyFill="1" applyAlignment="1">
      <alignment horizontal="center"/>
    </xf>
    <xf numFmtId="0" fontId="3" fillId="7" borderId="0" xfId="0" applyFont="1" applyFill="1"/>
    <xf numFmtId="0" fontId="8" fillId="3" borderId="0" xfId="0" applyFont="1" applyFill="1" applyAlignment="1">
      <alignment horizontal="center"/>
    </xf>
    <xf numFmtId="0" fontId="6" fillId="2" borderId="0" xfId="0" applyFont="1" applyFill="1" applyAlignment="1">
      <alignment vertical="top"/>
    </xf>
    <xf numFmtId="0" fontId="3" fillId="4" borderId="1" xfId="0" applyFont="1" applyFill="1" applyBorder="1" applyAlignment="1">
      <alignment horizontal="left"/>
    </xf>
    <xf numFmtId="0" fontId="3" fillId="3" borderId="1" xfId="0" applyFont="1" applyFill="1" applyBorder="1"/>
    <xf numFmtId="0" fontId="12" fillId="7" borderId="0" xfId="0" applyFont="1" applyFill="1" applyAlignment="1">
      <alignment horizontal="left"/>
    </xf>
    <xf numFmtId="0" fontId="3" fillId="2" borderId="0" xfId="0" applyFont="1" applyFill="1" applyAlignment="1">
      <alignment horizontal="left"/>
    </xf>
    <xf numFmtId="0" fontId="3" fillId="2" borderId="1" xfId="0" applyFont="1" applyFill="1" applyBorder="1"/>
    <xf numFmtId="0" fontId="8" fillId="2" borderId="0" xfId="0" applyFont="1" applyFill="1"/>
    <xf numFmtId="0" fontId="3" fillId="9" borderId="0" xfId="0" applyFont="1" applyFill="1" applyAlignment="1">
      <alignment horizontal="center"/>
    </xf>
    <xf numFmtId="0" fontId="3" fillId="0" borderId="0" xfId="0" applyFont="1" applyAlignment="1">
      <alignment wrapText="1"/>
    </xf>
    <xf numFmtId="0" fontId="3" fillId="0" borderId="0" xfId="0" applyFont="1" applyAlignment="1">
      <alignment horizontal="center" wrapText="1"/>
    </xf>
    <xf numFmtId="1" fontId="3" fillId="0" borderId="0" xfId="0" applyNumberFormat="1" applyFont="1" applyAlignment="1">
      <alignment wrapText="1"/>
    </xf>
    <xf numFmtId="2" fontId="3" fillId="0" borderId="0" xfId="0" applyNumberFormat="1" applyFont="1" applyAlignment="1">
      <alignment wrapText="1"/>
    </xf>
    <xf numFmtId="2" fontId="3" fillId="0" borderId="0" xfId="0" applyNumberFormat="1" applyFont="1" applyAlignment="1">
      <alignment horizontal="center" wrapText="1"/>
    </xf>
    <xf numFmtId="0" fontId="3" fillId="9" borderId="0" xfId="0" applyFont="1" applyFill="1" applyAlignment="1">
      <alignment horizontal="center" wrapText="1"/>
    </xf>
    <xf numFmtId="1" fontId="3" fillId="0" borderId="0" xfId="0" applyNumberFormat="1" applyFont="1" applyAlignment="1">
      <alignment horizontal="center" wrapText="1"/>
    </xf>
    <xf numFmtId="2" fontId="3" fillId="0" borderId="0" xfId="1" applyNumberFormat="1" applyFont="1" applyAlignment="1">
      <alignment horizontal="center"/>
    </xf>
    <xf numFmtId="1" fontId="3" fillId="0" borderId="0" xfId="1" applyNumberFormat="1" applyFont="1" applyAlignment="1">
      <alignment horizontal="center"/>
    </xf>
    <xf numFmtId="49" fontId="3" fillId="4" borderId="0" xfId="1" applyNumberFormat="1" applyFont="1" applyFill="1" applyAlignment="1">
      <alignment vertical="top" wrapText="1"/>
    </xf>
    <xf numFmtId="49" fontId="3" fillId="0" borderId="0" xfId="1" applyNumberFormat="1" applyFont="1" applyAlignment="1">
      <alignment vertical="top" wrapText="1"/>
    </xf>
    <xf numFmtId="0" fontId="3" fillId="8" borderId="0" xfId="1" applyFont="1" applyFill="1" applyAlignment="1">
      <alignment horizontal="center" wrapText="1"/>
    </xf>
    <xf numFmtId="2" fontId="3" fillId="8" borderId="0" xfId="1" applyNumberFormat="1" applyFont="1" applyFill="1" applyAlignment="1">
      <alignment horizontal="center" wrapText="1"/>
    </xf>
    <xf numFmtId="164" fontId="3" fillId="0" borderId="0" xfId="1" applyNumberFormat="1" applyFont="1" applyAlignment="1">
      <alignment horizontal="center"/>
    </xf>
    <xf numFmtId="0" fontId="3" fillId="0" borderId="0" xfId="1" applyFont="1" applyAlignment="1">
      <alignment horizontal="center"/>
    </xf>
    <xf numFmtId="0" fontId="8" fillId="4" borderId="0" xfId="0" applyFont="1" applyFill="1"/>
    <xf numFmtId="0" fontId="3" fillId="6" borderId="0" xfId="1" applyFont="1" applyFill="1" applyAlignment="1">
      <alignment vertical="center"/>
    </xf>
    <xf numFmtId="49" fontId="6" fillId="10" borderId="0" xfId="1" applyNumberFormat="1" applyFont="1" applyFill="1" applyAlignment="1">
      <alignment horizontal="center" vertical="center" wrapText="1"/>
    </xf>
    <xf numFmtId="0" fontId="3" fillId="10" borderId="0" xfId="1" applyFont="1" applyFill="1" applyAlignment="1">
      <alignment vertical="center"/>
    </xf>
    <xf numFmtId="0" fontId="3" fillId="11" borderId="0" xfId="1" applyFont="1" applyFill="1" applyAlignment="1">
      <alignment vertical="top" wrapText="1"/>
    </xf>
    <xf numFmtId="0" fontId="3" fillId="0" borderId="0" xfId="0" applyFont="1" applyAlignment="1">
      <alignment vertical="top" wrapText="1"/>
    </xf>
    <xf numFmtId="0" fontId="6" fillId="6" borderId="0" xfId="1" applyFont="1" applyFill="1" applyAlignment="1">
      <alignment vertical="top"/>
    </xf>
    <xf numFmtId="0" fontId="3" fillId="12" borderId="0" xfId="1" applyFont="1" applyFill="1" applyAlignment="1">
      <alignment vertical="top"/>
    </xf>
    <xf numFmtId="0" fontId="3" fillId="12" borderId="0" xfId="0" applyFont="1" applyFill="1" applyAlignment="1">
      <alignment vertical="top" wrapText="1"/>
    </xf>
    <xf numFmtId="0" fontId="3" fillId="12" borderId="0" xfId="0" applyFont="1" applyFill="1" applyAlignment="1">
      <alignment vertical="top"/>
    </xf>
    <xf numFmtId="0" fontId="3" fillId="12" borderId="0" xfId="1" applyFont="1" applyFill="1"/>
    <xf numFmtId="0" fontId="3" fillId="14" borderId="0" xfId="0" applyFont="1" applyFill="1" applyAlignment="1">
      <alignment vertical="top" wrapText="1"/>
    </xf>
    <xf numFmtId="49" fontId="3" fillId="4" borderId="0" xfId="1" applyNumberFormat="1" applyFont="1" applyFill="1" applyAlignment="1">
      <alignment horizontal="left" vertical="top" wrapText="1"/>
    </xf>
    <xf numFmtId="0" fontId="4" fillId="0" borderId="0" xfId="1" applyFont="1" applyAlignment="1">
      <alignment horizontal="left" vertical="top" wrapText="1"/>
    </xf>
    <xf numFmtId="0" fontId="3" fillId="0" borderId="0" xfId="0" applyFont="1" applyAlignment="1">
      <alignment horizontal="center" vertical="top" wrapText="1"/>
    </xf>
    <xf numFmtId="165" fontId="3" fillId="0" borderId="0" xfId="0" applyNumberFormat="1" applyFont="1" applyAlignment="1">
      <alignment horizontal="center" wrapText="1"/>
    </xf>
    <xf numFmtId="0" fontId="4" fillId="0" borderId="0" xfId="0" applyFont="1" applyAlignment="1">
      <alignment horizontal="center" vertical="top" wrapText="1"/>
    </xf>
    <xf numFmtId="0" fontId="4" fillId="15" borderId="0" xfId="0" applyFont="1" applyFill="1" applyAlignment="1">
      <alignment vertical="top" wrapText="1"/>
    </xf>
    <xf numFmtId="49" fontId="15" fillId="0" borderId="2" xfId="1" applyNumberFormat="1" applyFont="1" applyBorder="1" applyAlignment="1">
      <alignment vertical="center"/>
    </xf>
    <xf numFmtId="0" fontId="2" fillId="0" borderId="0" xfId="1"/>
    <xf numFmtId="0" fontId="17" fillId="0" borderId="0" xfId="4" applyFont="1"/>
    <xf numFmtId="0" fontId="1" fillId="0" borderId="0" xfId="4"/>
    <xf numFmtId="0" fontId="18" fillId="0" borderId="0" xfId="4" applyFont="1" applyAlignment="1">
      <alignment horizontal="left"/>
    </xf>
    <xf numFmtId="0" fontId="18" fillId="0" borderId="0" xfId="4" applyFont="1" applyAlignment="1">
      <alignment horizontal="center"/>
    </xf>
    <xf numFmtId="0" fontId="18" fillId="0" borderId="0" xfId="4" applyFont="1"/>
    <xf numFmtId="0" fontId="21" fillId="0" borderId="0" xfId="4" applyFont="1" applyAlignment="1">
      <alignment vertical="center"/>
    </xf>
    <xf numFmtId="0" fontId="21" fillId="0" borderId="15" xfId="4" applyFont="1" applyBorder="1" applyAlignment="1">
      <alignment horizontal="center"/>
    </xf>
    <xf numFmtId="0" fontId="21" fillId="0" borderId="16" xfId="4" applyFont="1" applyBorder="1" applyAlignment="1">
      <alignment horizontal="center"/>
    </xf>
    <xf numFmtId="0" fontId="21" fillId="0" borderId="17" xfId="4" applyFont="1" applyBorder="1" applyAlignment="1">
      <alignment horizontal="center"/>
    </xf>
    <xf numFmtId="0" fontId="22" fillId="0" borderId="0" xfId="4" applyFont="1" applyAlignment="1">
      <alignment horizontal="center"/>
    </xf>
    <xf numFmtId="0" fontId="23" fillId="0" borderId="0" xfId="4" applyFont="1"/>
    <xf numFmtId="0" fontId="24" fillId="0" borderId="18" xfId="4" applyFont="1" applyBorder="1" applyAlignment="1">
      <alignment horizontal="left" vertical="center"/>
    </xf>
    <xf numFmtId="2" fontId="18" fillId="16" borderId="19" xfId="4" applyNumberFormat="1" applyFont="1" applyFill="1" applyBorder="1" applyAlignment="1">
      <alignment horizontal="center" vertical="center"/>
    </xf>
    <xf numFmtId="1" fontId="18" fillId="16" borderId="20" xfId="4" applyNumberFormat="1" applyFont="1" applyFill="1" applyBorder="1" applyAlignment="1">
      <alignment horizontal="center" vertical="center"/>
    </xf>
    <xf numFmtId="2" fontId="18" fillId="16" borderId="21" xfId="4" applyNumberFormat="1" applyFont="1" applyFill="1" applyBorder="1" applyAlignment="1">
      <alignment horizontal="center" vertical="center"/>
    </xf>
    <xf numFmtId="2" fontId="21" fillId="0" borderId="21" xfId="4" applyNumberFormat="1" applyFont="1" applyBorder="1" applyAlignment="1">
      <alignment horizontal="center" vertical="center"/>
    </xf>
    <xf numFmtId="164" fontId="21" fillId="0" borderId="20" xfId="4" applyNumberFormat="1" applyFont="1" applyBorder="1" applyAlignment="1">
      <alignment horizontal="center" vertical="center"/>
    </xf>
    <xf numFmtId="165" fontId="23" fillId="0" borderId="0" xfId="4" applyNumberFormat="1" applyFont="1" applyAlignment="1">
      <alignment horizontal="center" vertical="center"/>
    </xf>
    <xf numFmtId="1" fontId="23" fillId="0" borderId="0" xfId="4" applyNumberFormat="1" applyFont="1" applyAlignment="1">
      <alignment horizontal="center" vertical="center"/>
    </xf>
    <xf numFmtId="0" fontId="24" fillId="0" borderId="22" xfId="4" applyFont="1" applyBorder="1" applyAlignment="1">
      <alignment horizontal="left" vertical="center"/>
    </xf>
    <xf numFmtId="2" fontId="18" fillId="16" borderId="23" xfId="4" applyNumberFormat="1" applyFont="1" applyFill="1" applyBorder="1" applyAlignment="1">
      <alignment horizontal="center" vertical="center"/>
    </xf>
    <xf numFmtId="1" fontId="18" fillId="16" borderId="24" xfId="4" applyNumberFormat="1" applyFont="1" applyFill="1" applyBorder="1" applyAlignment="1">
      <alignment horizontal="center" vertical="center"/>
    </xf>
    <xf numFmtId="2" fontId="18" fillId="16" borderId="25" xfId="4" applyNumberFormat="1" applyFont="1" applyFill="1" applyBorder="1" applyAlignment="1">
      <alignment horizontal="center" vertical="center"/>
    </xf>
    <xf numFmtId="2" fontId="21" fillId="0" borderId="25" xfId="4" applyNumberFormat="1" applyFont="1" applyBorder="1" applyAlignment="1">
      <alignment horizontal="center" vertical="center"/>
    </xf>
    <xf numFmtId="164" fontId="21" fillId="0" borderId="24" xfId="4" applyNumberFormat="1" applyFont="1" applyBorder="1" applyAlignment="1">
      <alignment horizontal="center" vertical="center"/>
    </xf>
    <xf numFmtId="0" fontId="1" fillId="0" borderId="0" xfId="4" applyAlignment="1">
      <alignment horizontal="center"/>
    </xf>
    <xf numFmtId="0" fontId="25" fillId="0" borderId="0" xfId="4" applyFont="1"/>
    <xf numFmtId="2" fontId="18" fillId="0" borderId="19" xfId="4" applyNumberFormat="1" applyFont="1" applyBorder="1" applyAlignment="1">
      <alignment horizontal="center" vertical="center"/>
    </xf>
    <xf numFmtId="166" fontId="18" fillId="0" borderId="19" xfId="4" applyNumberFormat="1" applyFont="1" applyBorder="1" applyAlignment="1">
      <alignment horizontal="center" vertical="center"/>
    </xf>
    <xf numFmtId="166" fontId="18" fillId="0" borderId="23" xfId="4" applyNumberFormat="1" applyFont="1" applyBorder="1" applyAlignment="1">
      <alignment horizontal="center" vertical="center"/>
    </xf>
    <xf numFmtId="0" fontId="1" fillId="0" borderId="0" xfId="4" applyAlignment="1">
      <alignment horizontal="left"/>
    </xf>
    <xf numFmtId="0" fontId="21" fillId="0" borderId="17" xfId="4" applyFont="1" applyBorder="1"/>
    <xf numFmtId="0" fontId="21" fillId="0" borderId="26" xfId="4" applyFont="1" applyBorder="1" applyAlignment="1">
      <alignment horizontal="center"/>
    </xf>
    <xf numFmtId="0" fontId="21" fillId="0" borderId="20" xfId="4" applyFont="1" applyBorder="1" applyAlignment="1">
      <alignment horizontal="center"/>
    </xf>
    <xf numFmtId="0" fontId="21" fillId="0" borderId="21" xfId="4" applyFont="1" applyBorder="1" applyAlignment="1">
      <alignment horizontal="center"/>
    </xf>
    <xf numFmtId="0" fontId="28" fillId="0" borderId="0" xfId="4" applyFont="1" applyAlignment="1">
      <alignment horizontal="center"/>
    </xf>
    <xf numFmtId="0" fontId="25" fillId="0" borderId="0" xfId="4" applyFont="1" applyAlignment="1">
      <alignment horizontal="center"/>
    </xf>
    <xf numFmtId="0" fontId="24" fillId="0" borderId="17" xfId="4" applyFont="1" applyBorder="1"/>
    <xf numFmtId="2" fontId="18" fillId="16" borderId="27" xfId="4" applyNumberFormat="1" applyFont="1" applyFill="1" applyBorder="1" applyAlignment="1">
      <alignment horizontal="center"/>
    </xf>
    <xf numFmtId="2" fontId="18" fillId="16" borderId="16" xfId="4" applyNumberFormat="1" applyFont="1" applyFill="1" applyBorder="1" applyAlignment="1">
      <alignment horizontal="center"/>
    </xf>
    <xf numFmtId="1" fontId="18" fillId="17" borderId="17" xfId="4" applyNumberFormat="1" applyFont="1" applyFill="1" applyBorder="1" applyAlignment="1">
      <alignment horizontal="center"/>
    </xf>
    <xf numFmtId="1" fontId="18" fillId="17" borderId="16" xfId="4" applyNumberFormat="1" applyFont="1" applyFill="1" applyBorder="1" applyAlignment="1">
      <alignment horizontal="center"/>
    </xf>
    <xf numFmtId="0" fontId="25" fillId="13" borderId="0" xfId="4" applyFont="1" applyFill="1"/>
    <xf numFmtId="0" fontId="24" fillId="0" borderId="21" xfId="4" applyFont="1" applyBorder="1"/>
    <xf numFmtId="2" fontId="18" fillId="16" borderId="26" xfId="4" applyNumberFormat="1" applyFont="1" applyFill="1" applyBorder="1" applyAlignment="1">
      <alignment horizontal="center"/>
    </xf>
    <xf numFmtId="2" fontId="18" fillId="16" borderId="20" xfId="4" applyNumberFormat="1" applyFont="1" applyFill="1" applyBorder="1" applyAlignment="1">
      <alignment horizontal="center"/>
    </xf>
    <xf numFmtId="0" fontId="24" fillId="0" borderId="25" xfId="4" applyFont="1" applyBorder="1"/>
    <xf numFmtId="2" fontId="18" fillId="16" borderId="28" xfId="4" applyNumberFormat="1" applyFont="1" applyFill="1" applyBorder="1" applyAlignment="1">
      <alignment horizontal="center"/>
    </xf>
    <xf numFmtId="2" fontId="18" fillId="16" borderId="24" xfId="4" applyNumberFormat="1" applyFont="1" applyFill="1" applyBorder="1" applyAlignment="1">
      <alignment horizontal="center"/>
    </xf>
    <xf numFmtId="1" fontId="18" fillId="17" borderId="25" xfId="4" applyNumberFormat="1" applyFont="1" applyFill="1" applyBorder="1" applyAlignment="1">
      <alignment horizontal="center"/>
    </xf>
    <xf numFmtId="1" fontId="18" fillId="17" borderId="24" xfId="4" applyNumberFormat="1" applyFont="1" applyFill="1" applyBorder="1" applyAlignment="1">
      <alignment horizontal="center"/>
    </xf>
    <xf numFmtId="0" fontId="24" fillId="0" borderId="29" xfId="4" applyFont="1" applyBorder="1"/>
    <xf numFmtId="0" fontId="18" fillId="16" borderId="30" xfId="4" applyFont="1" applyFill="1" applyBorder="1" applyAlignment="1">
      <alignment horizontal="center"/>
    </xf>
    <xf numFmtId="0" fontId="18" fillId="16" borderId="6" xfId="4" applyFont="1" applyFill="1" applyBorder="1" applyAlignment="1">
      <alignment horizontal="center"/>
    </xf>
    <xf numFmtId="0" fontId="24" fillId="0" borderId="0" xfId="4" applyFont="1"/>
    <xf numFmtId="0" fontId="21" fillId="0" borderId="31" xfId="4" applyFont="1" applyBorder="1"/>
    <xf numFmtId="0" fontId="21" fillId="0" borderId="32" xfId="4" applyFont="1" applyBorder="1"/>
    <xf numFmtId="0" fontId="21" fillId="0" borderId="34" xfId="4" applyFont="1" applyBorder="1"/>
    <xf numFmtId="0" fontId="6" fillId="0" borderId="0" xfId="1" applyFont="1" applyAlignment="1">
      <alignment vertical="top" wrapText="1"/>
    </xf>
    <xf numFmtId="0" fontId="10" fillId="0" borderId="0" xfId="0" applyFont="1" applyAlignment="1">
      <alignment vertical="top" wrapText="1"/>
    </xf>
    <xf numFmtId="0" fontId="6" fillId="0" borderId="0" xfId="0" applyFont="1"/>
    <xf numFmtId="0" fontId="6" fillId="0" borderId="0" xfId="0" applyFont="1" applyAlignment="1">
      <alignment vertical="top"/>
    </xf>
    <xf numFmtId="0" fontId="6" fillId="6" borderId="0" xfId="1" applyFont="1" applyFill="1" applyAlignment="1">
      <alignment horizontal="center" vertical="top" wrapText="1"/>
    </xf>
    <xf numFmtId="49" fontId="6" fillId="6" borderId="0" xfId="1" applyNumberFormat="1" applyFont="1" applyFill="1" applyAlignment="1">
      <alignment horizontal="center" vertical="top" wrapText="1"/>
    </xf>
    <xf numFmtId="0" fontId="3" fillId="0" borderId="0" xfId="3" applyFont="1" applyAlignment="1" applyProtection="1">
      <alignment vertical="top" wrapText="1"/>
    </xf>
    <xf numFmtId="49" fontId="3" fillId="12" borderId="0" xfId="1" applyNumberFormat="1" applyFont="1" applyFill="1" applyAlignment="1">
      <alignment vertical="top" wrapText="1"/>
    </xf>
    <xf numFmtId="0" fontId="3" fillId="12" borderId="0" xfId="1" applyFont="1" applyFill="1" applyAlignment="1">
      <alignment horizontal="center" vertical="top"/>
    </xf>
    <xf numFmtId="0" fontId="3" fillId="12" borderId="0" xfId="1" applyFont="1" applyFill="1" applyAlignment="1">
      <alignment vertical="top" wrapText="1"/>
    </xf>
    <xf numFmtId="0" fontId="13" fillId="0" borderId="0" xfId="3" applyFont="1" applyFill="1" applyBorder="1" applyAlignment="1" applyProtection="1">
      <alignment vertical="top"/>
    </xf>
    <xf numFmtId="0" fontId="6" fillId="6" borderId="0" xfId="1" applyFont="1" applyFill="1" applyAlignment="1" applyProtection="1">
      <alignment horizontal="center" vertical="top"/>
      <protection locked="0"/>
    </xf>
    <xf numFmtId="0" fontId="6" fillId="0" borderId="0" xfId="1" applyFont="1" applyAlignment="1">
      <alignment vertical="center"/>
    </xf>
    <xf numFmtId="0" fontId="3" fillId="0" borderId="0" xfId="1" applyFont="1" applyAlignment="1" applyProtection="1">
      <alignment horizontal="center" vertical="top"/>
      <protection locked="0"/>
    </xf>
    <xf numFmtId="0" fontId="8" fillId="0" borderId="0" xfId="3" applyFont="1" applyFill="1" applyBorder="1" applyAlignment="1" applyProtection="1">
      <alignment vertical="top" wrapText="1"/>
    </xf>
    <xf numFmtId="0" fontId="6" fillId="6" borderId="0" xfId="1" applyFont="1" applyFill="1" applyAlignment="1">
      <alignment vertical="top" wrapText="1"/>
    </xf>
    <xf numFmtId="0" fontId="8" fillId="0" borderId="0" xfId="1" applyFont="1" applyAlignment="1">
      <alignment vertical="top" wrapText="1"/>
    </xf>
    <xf numFmtId="0" fontId="8" fillId="0" borderId="0" xfId="1" applyFont="1" applyAlignment="1">
      <alignment horizontal="center" vertical="top" wrapText="1"/>
    </xf>
    <xf numFmtId="0" fontId="8" fillId="0" borderId="0" xfId="3" applyFont="1" applyFill="1" applyBorder="1" applyAlignment="1" applyProtection="1">
      <alignment horizontal="center" vertical="top" wrapText="1"/>
    </xf>
    <xf numFmtId="0" fontId="8" fillId="0" borderId="0" xfId="0" applyFont="1" applyAlignment="1">
      <alignment horizontal="center" vertical="top" wrapText="1"/>
    </xf>
    <xf numFmtId="0" fontId="6" fillId="0" borderId="0" xfId="1" applyFont="1" applyAlignment="1">
      <alignment horizontal="center" vertical="top" wrapText="1"/>
    </xf>
    <xf numFmtId="49" fontId="6" fillId="0" borderId="0" xfId="1" applyNumberFormat="1" applyFont="1" applyAlignment="1">
      <alignment horizontal="center" vertical="top" wrapText="1"/>
    </xf>
    <xf numFmtId="0" fontId="5" fillId="0" borderId="0" xfId="1" applyFont="1" applyAlignment="1">
      <alignment horizontal="center" vertical="top" wrapText="1"/>
    </xf>
    <xf numFmtId="0" fontId="8" fillId="0" borderId="0" xfId="3" applyFont="1" applyAlignment="1" applyProtection="1">
      <alignment horizontal="center" vertical="top" wrapText="1"/>
    </xf>
    <xf numFmtId="0" fontId="6" fillId="0" borderId="0" xfId="1" applyFont="1" applyAlignment="1">
      <alignment vertical="center" wrapText="1"/>
    </xf>
    <xf numFmtId="0" fontId="3" fillId="0" borderId="0" xfId="3" applyFont="1" applyFill="1" applyBorder="1" applyAlignment="1" applyProtection="1">
      <alignment vertical="top" wrapText="1"/>
    </xf>
    <xf numFmtId="0" fontId="5" fillId="0" borderId="0" xfId="1" applyFont="1" applyAlignment="1">
      <alignment horizontal="left" vertical="top" wrapText="1"/>
    </xf>
    <xf numFmtId="0" fontId="8" fillId="0" borderId="0" xfId="3" applyFont="1" applyAlignment="1" applyProtection="1">
      <alignment vertical="top" wrapText="1"/>
    </xf>
    <xf numFmtId="0" fontId="8" fillId="0" borderId="0" xfId="0" applyFont="1" applyAlignment="1">
      <alignment vertical="top" wrapText="1"/>
    </xf>
    <xf numFmtId="0" fontId="8" fillId="0" borderId="0" xfId="1" applyFont="1" applyAlignment="1">
      <alignment horizontal="center" vertical="top"/>
    </xf>
    <xf numFmtId="0" fontId="5" fillId="0" borderId="0" xfId="0" applyFont="1" applyAlignment="1">
      <alignment vertical="top" wrapText="1"/>
    </xf>
    <xf numFmtId="0" fontId="3" fillId="0" borderId="0" xfId="0" applyFont="1" applyAlignment="1" applyProtection="1">
      <alignment wrapText="1"/>
      <protection locked="0"/>
    </xf>
    <xf numFmtId="0" fontId="3" fillId="0" borderId="0" xfId="0" applyFont="1" applyAlignment="1" applyProtection="1">
      <alignment horizontal="center" wrapText="1"/>
      <protection locked="0"/>
    </xf>
    <xf numFmtId="0" fontId="3" fillId="9" borderId="0" xfId="0" applyFont="1" applyFill="1" applyAlignment="1" applyProtection="1">
      <alignment wrapText="1"/>
      <protection locked="0"/>
    </xf>
    <xf numFmtId="165" fontId="3" fillId="0" borderId="0" xfId="0" applyNumberFormat="1" applyFont="1" applyAlignment="1" applyProtection="1">
      <alignment wrapText="1"/>
      <protection locked="0"/>
    </xf>
    <xf numFmtId="2" fontId="3" fillId="0" borderId="0" xfId="0" applyNumberFormat="1" applyFont="1" applyAlignment="1" applyProtection="1">
      <alignment wrapText="1"/>
      <protection locked="0"/>
    </xf>
    <xf numFmtId="1" fontId="3" fillId="0" borderId="0" xfId="0" applyNumberFormat="1" applyFont="1" applyAlignment="1" applyProtection="1">
      <alignment wrapText="1"/>
      <protection locked="0"/>
    </xf>
    <xf numFmtId="2" fontId="3" fillId="0" borderId="0" xfId="0" applyNumberFormat="1" applyFont="1" applyAlignment="1" applyProtection="1">
      <alignment horizontal="center" wrapText="1"/>
      <protection locked="0"/>
    </xf>
    <xf numFmtId="0" fontId="6" fillId="0" borderId="0" xfId="0" applyFont="1" applyAlignment="1" applyProtection="1">
      <alignment horizontal="center" wrapText="1"/>
      <protection locked="0"/>
    </xf>
    <xf numFmtId="0" fontId="3" fillId="9" borderId="0" xfId="0" applyFont="1" applyFill="1" applyAlignment="1" applyProtection="1">
      <alignment horizontal="center" wrapText="1"/>
      <protection locked="0"/>
    </xf>
    <xf numFmtId="0" fontId="6" fillId="0" borderId="0" xfId="0" applyFont="1" applyAlignment="1">
      <alignment horizontal="center" wrapText="1"/>
    </xf>
    <xf numFmtId="0" fontId="30" fillId="0" borderId="0" xfId="1" applyFont="1" applyAlignment="1">
      <alignment vertical="center" wrapText="1"/>
    </xf>
    <xf numFmtId="0" fontId="3" fillId="0" borderId="0" xfId="1" applyFont="1" applyAlignment="1">
      <alignment vertical="center" wrapText="1"/>
    </xf>
    <xf numFmtId="0" fontId="3" fillId="2" borderId="0" xfId="0" applyFont="1" applyFill="1" applyAlignment="1">
      <alignment horizontal="center" wrapText="1"/>
    </xf>
    <xf numFmtId="0" fontId="30" fillId="0" borderId="0" xfId="0" applyFont="1" applyAlignment="1">
      <alignment wrapText="1"/>
    </xf>
    <xf numFmtId="0" fontId="18" fillId="0" borderId="0" xfId="4" applyFont="1" applyAlignment="1">
      <alignment horizontal="left" vertical="top"/>
    </xf>
    <xf numFmtId="0" fontId="2" fillId="0" borderId="0" xfId="1" applyAlignment="1">
      <alignment horizontal="left" vertical="top"/>
    </xf>
    <xf numFmtId="2" fontId="18" fillId="18" borderId="27" xfId="4" applyNumberFormat="1" applyFont="1" applyFill="1" applyBorder="1" applyAlignment="1">
      <alignment horizontal="center"/>
    </xf>
    <xf numFmtId="2" fontId="18" fillId="18" borderId="16" xfId="4" applyNumberFormat="1" applyFont="1" applyFill="1" applyBorder="1" applyAlignment="1">
      <alignment horizontal="center"/>
    </xf>
    <xf numFmtId="2" fontId="18" fillId="18" borderId="26" xfId="4" applyNumberFormat="1" applyFont="1" applyFill="1" applyBorder="1" applyAlignment="1">
      <alignment horizontal="center"/>
    </xf>
    <xf numFmtId="2" fontId="18" fillId="18" borderId="20" xfId="4" applyNumberFormat="1" applyFont="1" applyFill="1" applyBorder="1" applyAlignment="1">
      <alignment horizontal="center"/>
    </xf>
    <xf numFmtId="2" fontId="18" fillId="18" borderId="28" xfId="4" applyNumberFormat="1" applyFont="1" applyFill="1" applyBorder="1" applyAlignment="1">
      <alignment horizontal="center"/>
    </xf>
    <xf numFmtId="2" fontId="18" fillId="18" borderId="24" xfId="4" applyNumberFormat="1" applyFont="1" applyFill="1" applyBorder="1" applyAlignment="1">
      <alignment horizontal="center"/>
    </xf>
    <xf numFmtId="1" fontId="18" fillId="19" borderId="17" xfId="4" applyNumberFormat="1" applyFont="1" applyFill="1" applyBorder="1" applyAlignment="1">
      <alignment horizontal="center"/>
    </xf>
    <xf numFmtId="1" fontId="18" fillId="19" borderId="16" xfId="4" applyNumberFormat="1" applyFont="1" applyFill="1" applyBorder="1" applyAlignment="1">
      <alignment horizontal="center"/>
    </xf>
    <xf numFmtId="1" fontId="18" fillId="19" borderId="25" xfId="4" applyNumberFormat="1" applyFont="1" applyFill="1" applyBorder="1" applyAlignment="1">
      <alignment horizontal="center"/>
    </xf>
    <xf numFmtId="1" fontId="18" fillId="19" borderId="24" xfId="4" applyNumberFormat="1" applyFont="1" applyFill="1" applyBorder="1" applyAlignment="1">
      <alignment horizontal="center"/>
    </xf>
    <xf numFmtId="0" fontId="18" fillId="14" borderId="30" xfId="4" applyFont="1" applyFill="1" applyBorder="1" applyAlignment="1">
      <alignment horizontal="center"/>
    </xf>
    <xf numFmtId="0" fontId="18" fillId="14" borderId="6" xfId="4" applyFont="1" applyFill="1" applyBorder="1" applyAlignment="1">
      <alignment horizontal="center"/>
    </xf>
    <xf numFmtId="2" fontId="18" fillId="14" borderId="19" xfId="4" applyNumberFormat="1" applyFont="1" applyFill="1" applyBorder="1" applyAlignment="1">
      <alignment horizontal="center" vertical="center"/>
    </xf>
    <xf numFmtId="2" fontId="18" fillId="14" borderId="23" xfId="4" applyNumberFormat="1" applyFont="1" applyFill="1" applyBorder="1" applyAlignment="1">
      <alignment horizontal="center" vertical="center"/>
    </xf>
    <xf numFmtId="1" fontId="18" fillId="14" borderId="20" xfId="4" applyNumberFormat="1" applyFont="1" applyFill="1" applyBorder="1" applyAlignment="1">
      <alignment horizontal="center" vertical="center"/>
    </xf>
    <xf numFmtId="2" fontId="18" fillId="14" borderId="21" xfId="4" applyNumberFormat="1" applyFont="1" applyFill="1" applyBorder="1" applyAlignment="1">
      <alignment horizontal="center" vertical="center"/>
    </xf>
    <xf numFmtId="1" fontId="18" fillId="14" borderId="24" xfId="4" applyNumberFormat="1" applyFont="1" applyFill="1" applyBorder="1" applyAlignment="1">
      <alignment horizontal="center" vertical="center"/>
    </xf>
    <xf numFmtId="2" fontId="18" fillId="14" borderId="25" xfId="4" applyNumberFormat="1" applyFont="1" applyFill="1" applyBorder="1" applyAlignment="1">
      <alignment horizontal="center" vertical="center"/>
    </xf>
    <xf numFmtId="0" fontId="21" fillId="0" borderId="0" xfId="4" applyFont="1"/>
    <xf numFmtId="0" fontId="31" fillId="0" borderId="0" xfId="4" applyFont="1"/>
    <xf numFmtId="0" fontId="32" fillId="0" borderId="0" xfId="4" applyFont="1"/>
    <xf numFmtId="0" fontId="30" fillId="0" borderId="0" xfId="1" applyFont="1" applyAlignment="1">
      <alignment wrapText="1"/>
    </xf>
    <xf numFmtId="0" fontId="30" fillId="0" borderId="0" xfId="1" applyFont="1" applyAlignment="1">
      <alignment vertical="center"/>
    </xf>
    <xf numFmtId="0" fontId="8" fillId="2" borderId="0" xfId="0" applyFont="1" applyFill="1" applyAlignment="1">
      <alignment horizontal="center"/>
    </xf>
    <xf numFmtId="0" fontId="8" fillId="7" borderId="0" xfId="0" applyFont="1" applyFill="1" applyAlignment="1">
      <alignment wrapText="1"/>
    </xf>
    <xf numFmtId="0" fontId="3" fillId="7" borderId="0" xfId="0" applyFont="1" applyFill="1" applyAlignment="1">
      <alignment textRotation="90"/>
    </xf>
    <xf numFmtId="0" fontId="8" fillId="4" borderId="0" xfId="0" applyFont="1" applyFill="1" applyAlignment="1">
      <alignment wrapText="1"/>
    </xf>
    <xf numFmtId="0" fontId="8" fillId="3" borderId="0" xfId="0" applyFont="1" applyFill="1" applyAlignment="1">
      <alignment wrapText="1"/>
    </xf>
    <xf numFmtId="0" fontId="8" fillId="3" borderId="0" xfId="0" applyFont="1" applyFill="1"/>
    <xf numFmtId="0" fontId="3" fillId="9" borderId="0" xfId="1" applyFont="1" applyFill="1"/>
    <xf numFmtId="0" fontId="3" fillId="9" borderId="0" xfId="1" applyFont="1" applyFill="1" applyAlignment="1">
      <alignment vertical="center"/>
    </xf>
    <xf numFmtId="0" fontId="30" fillId="9" borderId="0" xfId="1" applyFont="1" applyFill="1" applyAlignment="1">
      <alignment vertical="center"/>
    </xf>
    <xf numFmtId="49" fontId="3" fillId="9" borderId="0" xfId="1" applyNumberFormat="1" applyFont="1" applyFill="1" applyAlignment="1">
      <alignment vertical="top" wrapText="1"/>
    </xf>
    <xf numFmtId="49" fontId="3" fillId="9" borderId="0" xfId="1" applyNumberFormat="1" applyFont="1" applyFill="1" applyAlignment="1">
      <alignment horizontal="left" vertical="top" wrapText="1"/>
    </xf>
    <xf numFmtId="0" fontId="8" fillId="2" borderId="0" xfId="0" applyFont="1" applyFill="1" applyAlignment="1">
      <alignment horizontal="center" wrapText="1"/>
    </xf>
    <xf numFmtId="0" fontId="3" fillId="0" borderId="0" xfId="0" applyFont="1" applyAlignment="1">
      <alignment vertical="center"/>
    </xf>
    <xf numFmtId="0" fontId="34" fillId="7" borderId="0" xfId="0" applyFont="1" applyFill="1" applyAlignment="1">
      <alignment vertical="top" wrapText="1"/>
    </xf>
    <xf numFmtId="0" fontId="35" fillId="7" borderId="0" xfId="0" applyFont="1" applyFill="1" applyAlignment="1">
      <alignment wrapText="1"/>
    </xf>
    <xf numFmtId="0" fontId="36" fillId="7" borderId="0" xfId="0" applyFont="1" applyFill="1" applyAlignment="1">
      <alignment horizontal="center"/>
    </xf>
    <xf numFmtId="0" fontId="34" fillId="7" borderId="0" xfId="0" applyFont="1" applyFill="1" applyAlignment="1">
      <alignment vertical="top"/>
    </xf>
    <xf numFmtId="0" fontId="36" fillId="0" borderId="0" xfId="0" applyFont="1" applyAlignment="1">
      <alignment horizontal="center" textRotation="90" wrapText="1"/>
    </xf>
    <xf numFmtId="0" fontId="34" fillId="4" borderId="0" xfId="0" applyFont="1" applyFill="1" applyAlignment="1">
      <alignment vertical="top"/>
    </xf>
    <xf numFmtId="0" fontId="36" fillId="4" borderId="0" xfId="0" applyFont="1" applyFill="1" applyAlignment="1">
      <alignment horizontal="center"/>
    </xf>
    <xf numFmtId="0" fontId="37" fillId="4" borderId="0" xfId="0" applyFont="1" applyFill="1" applyAlignment="1">
      <alignment vertical="top"/>
    </xf>
    <xf numFmtId="0" fontId="34" fillId="0" borderId="0" xfId="0" applyFont="1" applyAlignment="1">
      <alignment vertical="top"/>
    </xf>
    <xf numFmtId="0" fontId="34" fillId="3" borderId="0" xfId="0" applyFont="1" applyFill="1" applyAlignment="1">
      <alignment vertical="top"/>
    </xf>
    <xf numFmtId="0" fontId="36" fillId="3" borderId="0" xfId="0" applyFont="1" applyFill="1" applyAlignment="1">
      <alignment horizontal="center"/>
    </xf>
    <xf numFmtId="0" fontId="36" fillId="0" borderId="0" xfId="0" applyFont="1" applyAlignment="1">
      <alignment horizontal="center"/>
    </xf>
    <xf numFmtId="0" fontId="34" fillId="2" borderId="0" xfId="0" applyFont="1" applyFill="1" applyAlignment="1">
      <alignment vertical="top"/>
    </xf>
    <xf numFmtId="0" fontId="36" fillId="2" borderId="0" xfId="0" applyFont="1" applyFill="1" applyAlignment="1">
      <alignment horizontal="center"/>
    </xf>
    <xf numFmtId="0" fontId="36" fillId="2" borderId="0" xfId="0" applyFont="1" applyFill="1"/>
    <xf numFmtId="0" fontId="36" fillId="0" borderId="0" xfId="0" applyFont="1"/>
    <xf numFmtId="0" fontId="8" fillId="0" borderId="0" xfId="1" applyFont="1" applyAlignment="1">
      <alignment horizontal="left" vertical="top" wrapText="1"/>
    </xf>
    <xf numFmtId="0" fontId="34" fillId="4" borderId="0" xfId="1" applyFont="1" applyFill="1" applyAlignment="1">
      <alignment vertical="top"/>
    </xf>
    <xf numFmtId="0" fontId="38" fillId="0" borderId="0" xfId="1" applyFont="1" applyAlignment="1">
      <alignment vertical="center" wrapText="1"/>
    </xf>
    <xf numFmtId="0" fontId="38" fillId="0" borderId="0" xfId="1" applyFont="1" applyAlignment="1">
      <alignment vertical="top" wrapText="1"/>
    </xf>
    <xf numFmtId="0" fontId="38" fillId="0" borderId="0" xfId="1" applyFont="1"/>
    <xf numFmtId="0" fontId="38" fillId="0" borderId="0" xfId="1" applyFont="1" applyAlignment="1">
      <alignment vertical="center"/>
    </xf>
    <xf numFmtId="0" fontId="39" fillId="0" borderId="0" xfId="1" applyFont="1" applyAlignment="1">
      <alignment vertical="center" wrapText="1"/>
    </xf>
    <xf numFmtId="0" fontId="39" fillId="0" borderId="0" xfId="1" applyFont="1" applyAlignment="1">
      <alignment horizontal="left" vertical="center" wrapText="1"/>
    </xf>
    <xf numFmtId="0" fontId="3" fillId="6" borderId="0" xfId="1" applyFont="1" applyFill="1" applyAlignment="1">
      <alignment horizontal="center" vertical="top"/>
    </xf>
    <xf numFmtId="0" fontId="40" fillId="0" borderId="0" xfId="1" applyFont="1" applyAlignment="1">
      <alignment vertical="center" wrapText="1"/>
    </xf>
    <xf numFmtId="0" fontId="40" fillId="0" borderId="0" xfId="1" applyFont="1" applyAlignment="1">
      <alignment wrapText="1"/>
    </xf>
    <xf numFmtId="0" fontId="3" fillId="20" borderId="0" xfId="1" applyFont="1" applyFill="1"/>
    <xf numFmtId="49" fontId="3" fillId="21" borderId="0" xfId="1" applyNumberFormat="1" applyFont="1" applyFill="1" applyAlignment="1">
      <alignment vertical="top" wrapText="1"/>
    </xf>
    <xf numFmtId="49" fontId="6" fillId="20" borderId="0" xfId="1" applyNumberFormat="1" applyFont="1" applyFill="1" applyAlignment="1">
      <alignment horizontal="center" vertical="top" wrapText="1"/>
    </xf>
    <xf numFmtId="49" fontId="3" fillId="0" borderId="0" xfId="1" applyNumberFormat="1" applyFont="1" applyAlignment="1">
      <alignment vertical="top"/>
    </xf>
    <xf numFmtId="49" fontId="6" fillId="6" borderId="0" xfId="1" applyNumberFormat="1" applyFont="1" applyFill="1" applyAlignment="1">
      <alignment vertical="top" wrapText="1"/>
    </xf>
    <xf numFmtId="0" fontId="6" fillId="5" borderId="0" xfId="1" applyFont="1" applyFill="1" applyAlignment="1">
      <alignment horizontal="left" vertical="top" wrapText="1"/>
    </xf>
    <xf numFmtId="0" fontId="8" fillId="4" borderId="1" xfId="0" applyFont="1" applyFill="1" applyBorder="1" applyAlignment="1">
      <alignment horizontal="center"/>
    </xf>
    <xf numFmtId="0" fontId="21" fillId="0" borderId="13" xfId="4" applyFont="1" applyBorder="1" applyAlignment="1">
      <alignment horizontal="center" vertical="center"/>
    </xf>
    <xf numFmtId="0" fontId="21" fillId="0" borderId="16" xfId="4" applyFont="1" applyBorder="1" applyAlignment="1">
      <alignment horizontal="center" vertical="center"/>
    </xf>
    <xf numFmtId="49" fontId="33" fillId="0" borderId="0" xfId="1" applyNumberFormat="1" applyFont="1" applyAlignment="1">
      <alignment horizontal="center" vertical="center" wrapText="1"/>
    </xf>
    <xf numFmtId="0" fontId="21" fillId="0" borderId="7" xfId="4" applyFont="1" applyBorder="1" applyAlignment="1">
      <alignment horizontal="center"/>
    </xf>
    <xf numFmtId="0" fontId="21" fillId="0" borderId="6" xfId="4" applyFont="1" applyBorder="1" applyAlignment="1">
      <alignment horizontal="center"/>
    </xf>
    <xf numFmtId="0" fontId="21" fillId="0" borderId="9" xfId="4" applyFont="1" applyBorder="1" applyAlignment="1">
      <alignment horizontal="center"/>
    </xf>
    <xf numFmtId="0" fontId="21" fillId="0" borderId="10" xfId="4" applyFont="1" applyBorder="1" applyAlignment="1">
      <alignment horizontal="center"/>
    </xf>
    <xf numFmtId="0" fontId="21" fillId="0" borderId="11" xfId="4" applyFont="1" applyBorder="1" applyAlignment="1">
      <alignment horizontal="center"/>
    </xf>
    <xf numFmtId="0" fontId="21" fillId="0" borderId="12" xfId="4" applyFont="1" applyBorder="1" applyAlignment="1">
      <alignment horizontal="center" vertical="center"/>
    </xf>
    <xf numFmtId="0" fontId="21" fillId="0" borderId="17" xfId="4" applyFont="1" applyBorder="1" applyAlignment="1">
      <alignment horizontal="center" vertical="center"/>
    </xf>
    <xf numFmtId="0" fontId="18" fillId="14" borderId="35" xfId="4" applyFont="1" applyFill="1" applyBorder="1" applyAlignment="1">
      <alignment horizontal="center"/>
    </xf>
    <xf numFmtId="0" fontId="21" fillId="0" borderId="3" xfId="4" applyFont="1" applyBorder="1" applyAlignment="1">
      <alignment horizontal="left"/>
    </xf>
    <xf numFmtId="0" fontId="21" fillId="0" borderId="8" xfId="4" applyFont="1" applyBorder="1" applyAlignment="1">
      <alignment horizontal="left"/>
    </xf>
    <xf numFmtId="0" fontId="21" fillId="0" borderId="14" xfId="4" applyFont="1" applyBorder="1" applyAlignment="1">
      <alignment horizontal="left"/>
    </xf>
    <xf numFmtId="0" fontId="21" fillId="0" borderId="4" xfId="4" applyFont="1" applyBorder="1" applyAlignment="1">
      <alignment horizontal="center"/>
    </xf>
    <xf numFmtId="0" fontId="21" fillId="0" borderId="5" xfId="4" applyFont="1" applyBorder="1" applyAlignment="1">
      <alignment horizontal="center"/>
    </xf>
    <xf numFmtId="0" fontId="21" fillId="3" borderId="0" xfId="4" applyFont="1" applyFill="1" applyAlignment="1">
      <alignment horizontal="left" vertical="top" wrapText="1"/>
    </xf>
    <xf numFmtId="0" fontId="21" fillId="0" borderId="33" xfId="4" applyFont="1" applyBorder="1" applyAlignment="1">
      <alignment horizontal="center"/>
    </xf>
    <xf numFmtId="165" fontId="21" fillId="0" borderId="35" xfId="4" applyNumberFormat="1" applyFont="1" applyBorder="1" applyAlignment="1">
      <alignment horizontal="center"/>
    </xf>
    <xf numFmtId="0" fontId="21" fillId="0" borderId="36" xfId="4" applyFont="1" applyBorder="1" applyAlignment="1">
      <alignment horizontal="center"/>
    </xf>
    <xf numFmtId="2" fontId="21" fillId="0" borderId="10" xfId="4" applyNumberFormat="1" applyFont="1" applyBorder="1" applyAlignment="1">
      <alignment horizontal="center"/>
    </xf>
    <xf numFmtId="0" fontId="14" fillId="0" borderId="12" xfId="4" applyFont="1" applyBorder="1" applyAlignment="1">
      <alignment horizontal="left" vertical="center"/>
    </xf>
    <xf numFmtId="0" fontId="14" fillId="0" borderId="17" xfId="4" applyFont="1" applyBorder="1" applyAlignment="1">
      <alignment horizontal="left" vertical="center"/>
    </xf>
    <xf numFmtId="0" fontId="6" fillId="5" borderId="0" xfId="1" applyFont="1" applyFill="1" applyAlignment="1">
      <alignment vertical="top"/>
    </xf>
    <xf numFmtId="0" fontId="18" fillId="14" borderId="35" xfId="4" applyFont="1" applyFill="1" applyBorder="1" applyAlignment="1">
      <alignment horizontal="left"/>
    </xf>
    <xf numFmtId="0" fontId="21" fillId="0" borderId="37" xfId="4" applyFont="1" applyBorder="1" applyAlignment="1">
      <alignment horizontal="center" vertical="center"/>
    </xf>
    <xf numFmtId="0" fontId="21" fillId="0" borderId="5" xfId="4" applyFont="1" applyBorder="1" applyAlignment="1">
      <alignment horizontal="right"/>
    </xf>
    <xf numFmtId="0" fontId="2" fillId="0" borderId="5" xfId="1" applyBorder="1"/>
    <xf numFmtId="0" fontId="21" fillId="0" borderId="38" xfId="4" applyFont="1" applyBorder="1" applyAlignment="1">
      <alignment horizontal="left"/>
    </xf>
    <xf numFmtId="0" fontId="21" fillId="0" borderId="39" xfId="4" applyFont="1" applyBorder="1" applyAlignment="1">
      <alignment horizontal="center"/>
    </xf>
    <xf numFmtId="0" fontId="21" fillId="3" borderId="0" xfId="4" applyFont="1" applyFill="1" applyAlignment="1">
      <alignment horizontal="left" vertical="top"/>
    </xf>
    <xf numFmtId="0" fontId="21" fillId="0" borderId="1" xfId="4" applyFont="1" applyBorder="1" applyAlignment="1">
      <alignment horizontal="right"/>
    </xf>
    <xf numFmtId="0" fontId="21" fillId="0" borderId="14" xfId="4" applyFont="1" applyBorder="1" applyAlignment="1">
      <alignment horizontal="right"/>
    </xf>
    <xf numFmtId="0" fontId="21" fillId="0" borderId="7" xfId="4" applyFont="1" applyBorder="1" applyAlignment="1">
      <alignment horizontal="left"/>
    </xf>
    <xf numFmtId="0" fontId="21" fillId="0" borderId="5" xfId="4" applyFont="1" applyBorder="1" applyAlignment="1">
      <alignment horizontal="left"/>
    </xf>
    <xf numFmtId="49" fontId="33" fillId="0" borderId="0" xfId="1" applyNumberFormat="1" applyFont="1" applyAlignment="1">
      <alignment horizontal="left" vertical="center"/>
    </xf>
    <xf numFmtId="0" fontId="8" fillId="4" borderId="1" xfId="0" applyFont="1" applyFill="1" applyBorder="1"/>
    <xf numFmtId="0" fontId="3" fillId="4" borderId="1" xfId="0" applyFont="1" applyFill="1" applyBorder="1"/>
    <xf numFmtId="0" fontId="3" fillId="9" borderId="0" xfId="0" applyFont="1" applyFill="1"/>
    <xf numFmtId="0" fontId="3" fillId="2" borderId="0" xfId="0" applyFont="1" applyFill="1" applyAlignment="1">
      <alignment textRotation="90"/>
    </xf>
    <xf numFmtId="0" fontId="3" fillId="2" borderId="0" xfId="0" applyFont="1" applyFill="1" applyAlignment="1">
      <alignment textRotation="90" wrapText="1"/>
    </xf>
    <xf numFmtId="0" fontId="8" fillId="3" borderId="0" xfId="0" applyFont="1" applyFill="1" applyAlignment="1">
      <alignment horizontal="left" vertical="top" wrapText="1"/>
    </xf>
    <xf numFmtId="0" fontId="8" fillId="4" borderId="1" xfId="0" applyFont="1" applyFill="1" applyBorder="1" applyAlignment="1">
      <alignment wrapText="1"/>
    </xf>
    <xf numFmtId="0" fontId="8" fillId="4" borderId="1" xfId="0" applyFont="1" applyFill="1" applyBorder="1" applyAlignment="1">
      <alignment horizontal="left" wrapText="1"/>
    </xf>
    <xf numFmtId="0" fontId="21" fillId="0" borderId="7" xfId="4" applyFont="1" applyBorder="1"/>
    <xf numFmtId="0" fontId="21" fillId="0" borderId="6" xfId="4" applyFont="1" applyBorder="1"/>
    <xf numFmtId="0" fontId="6" fillId="22" borderId="0" xfId="1" applyFont="1" applyFill="1" applyAlignment="1">
      <alignment vertical="top" wrapText="1"/>
    </xf>
    <xf numFmtId="0" fontId="6" fillId="22" borderId="0" xfId="1" applyFont="1" applyFill="1" applyAlignment="1">
      <alignment horizontal="left" vertical="top" wrapText="1"/>
    </xf>
    <xf numFmtId="0" fontId="6" fillId="22" borderId="0" xfId="1" applyFont="1" applyFill="1" applyAlignment="1">
      <alignment horizontal="center" vertical="center" wrapText="1"/>
    </xf>
    <xf numFmtId="49" fontId="6" fillId="22" borderId="0" xfId="1" applyNumberFormat="1" applyFont="1" applyFill="1" applyAlignment="1">
      <alignment horizontal="center" vertical="center" wrapText="1"/>
    </xf>
    <xf numFmtId="0" fontId="6" fillId="22" borderId="0" xfId="1" applyFont="1" applyFill="1" applyAlignment="1">
      <alignment horizontal="center" vertical="top" wrapText="1"/>
    </xf>
    <xf numFmtId="0" fontId="6" fillId="22" borderId="0" xfId="1" applyFont="1" applyFill="1" applyAlignment="1">
      <alignment horizontal="left" vertical="center" wrapText="1"/>
    </xf>
    <xf numFmtId="49" fontId="6" fillId="22" borderId="0" xfId="1" applyNumberFormat="1" applyFont="1" applyFill="1" applyAlignment="1">
      <alignment horizontal="left" vertical="center" wrapText="1"/>
    </xf>
    <xf numFmtId="0" fontId="21" fillId="0" borderId="33" xfId="4" applyFont="1" applyBorder="1" applyAlignment="1">
      <alignment horizontal="center"/>
    </xf>
    <xf numFmtId="0" fontId="21" fillId="0" borderId="20" xfId="4" applyFont="1" applyBorder="1" applyAlignment="1">
      <alignment horizontal="center"/>
    </xf>
    <xf numFmtId="165" fontId="21" fillId="0" borderId="35" xfId="4" applyNumberFormat="1" applyFont="1" applyBorder="1" applyAlignment="1">
      <alignment horizontal="center"/>
    </xf>
    <xf numFmtId="0" fontId="21" fillId="0" borderId="36" xfId="4" applyFont="1" applyBorder="1" applyAlignment="1">
      <alignment horizontal="center"/>
    </xf>
    <xf numFmtId="0" fontId="14" fillId="0" borderId="12" xfId="4" applyFont="1" applyBorder="1" applyAlignment="1">
      <alignment horizontal="left" vertical="center"/>
    </xf>
    <xf numFmtId="0" fontId="14" fillId="0" borderId="17" xfId="4" applyFont="1" applyBorder="1" applyAlignment="1">
      <alignment horizontal="left" vertical="center"/>
    </xf>
    <xf numFmtId="0" fontId="21" fillId="0" borderId="4" xfId="4" applyFont="1" applyBorder="1" applyAlignment="1">
      <alignment horizontal="center"/>
    </xf>
    <xf numFmtId="0" fontId="21" fillId="0" borderId="5" xfId="4" applyFont="1" applyBorder="1" applyAlignment="1">
      <alignment horizontal="center"/>
    </xf>
    <xf numFmtId="0" fontId="21" fillId="0" borderId="6" xfId="4" applyFont="1" applyBorder="1" applyAlignment="1">
      <alignment horizontal="center"/>
    </xf>
    <xf numFmtId="0" fontId="21" fillId="0" borderId="1" xfId="4" applyFont="1" applyBorder="1" applyAlignment="1">
      <alignment horizontal="center"/>
    </xf>
    <xf numFmtId="0" fontId="21" fillId="0" borderId="16" xfId="4" applyFont="1" applyBorder="1" applyAlignment="1">
      <alignment horizontal="center"/>
    </xf>
    <xf numFmtId="0" fontId="21" fillId="0" borderId="14" xfId="4" applyFont="1" applyBorder="1" applyAlignment="1">
      <alignment horizontal="center"/>
    </xf>
    <xf numFmtId="0" fontId="21" fillId="0" borderId="7" xfId="4" applyFont="1" applyBorder="1" applyAlignment="1">
      <alignment horizontal="center"/>
    </xf>
    <xf numFmtId="2" fontId="21" fillId="0" borderId="10" xfId="4" applyNumberFormat="1" applyFont="1" applyBorder="1" applyAlignment="1">
      <alignment horizontal="center"/>
    </xf>
    <xf numFmtId="0" fontId="21" fillId="0" borderId="11" xfId="4" applyFont="1" applyBorder="1" applyAlignment="1">
      <alignment horizontal="center"/>
    </xf>
    <xf numFmtId="0" fontId="21" fillId="0" borderId="3" xfId="4" applyFont="1" applyBorder="1" applyAlignment="1">
      <alignment horizontal="left"/>
    </xf>
    <xf numFmtId="0" fontId="21" fillId="0" borderId="8" xfId="4" applyFont="1" applyBorder="1" applyAlignment="1">
      <alignment horizontal="left"/>
    </xf>
    <xf numFmtId="0" fontId="21" fillId="0" borderId="14" xfId="4" applyFont="1" applyBorder="1" applyAlignment="1">
      <alignment horizontal="left"/>
    </xf>
    <xf numFmtId="0" fontId="21" fillId="0" borderId="9" xfId="4" applyFont="1" applyBorder="1" applyAlignment="1">
      <alignment horizontal="center"/>
    </xf>
    <xf numFmtId="0" fontId="21" fillId="0" borderId="10" xfId="4" applyFont="1" applyBorder="1" applyAlignment="1">
      <alignment horizontal="center"/>
    </xf>
    <xf numFmtId="0" fontId="21" fillId="0" borderId="12" xfId="4" applyFont="1" applyBorder="1" applyAlignment="1">
      <alignment horizontal="center" vertical="center"/>
    </xf>
    <xf numFmtId="0" fontId="21" fillId="0" borderId="17" xfId="4" applyFont="1" applyBorder="1" applyAlignment="1">
      <alignment horizontal="center" vertical="center"/>
    </xf>
    <xf numFmtId="0" fontId="21" fillId="0" borderId="13" xfId="4" applyFont="1" applyBorder="1" applyAlignment="1">
      <alignment horizontal="center" vertical="center"/>
    </xf>
    <xf numFmtId="0" fontId="21" fillId="0" borderId="16" xfId="4" applyFont="1" applyBorder="1" applyAlignment="1">
      <alignment horizontal="center" vertical="center"/>
    </xf>
    <xf numFmtId="49" fontId="16" fillId="0" borderId="0" xfId="1" applyNumberFormat="1" applyFont="1" applyAlignment="1">
      <alignment horizontal="left" vertical="center" wrapText="1"/>
    </xf>
    <xf numFmtId="0" fontId="2" fillId="0" borderId="0" xfId="1"/>
  </cellXfs>
  <cellStyles count="13">
    <cellStyle name="Hyperlink" xfId="3" builtinId="8"/>
    <cellStyle name="Normal" xfId="0" builtinId="0"/>
    <cellStyle name="Normal 2" xfId="1" xr:uid="{00000000-0005-0000-0000-000002000000}"/>
    <cellStyle name="Normal 3" xfId="4" xr:uid="{00000000-0005-0000-0000-000003000000}"/>
    <cellStyle name="Normal 3 2" xfId="5" xr:uid="{00000000-0005-0000-0000-000004000000}"/>
    <cellStyle name="Normal 3 2 2" xfId="6" xr:uid="{00000000-0005-0000-0000-000005000000}"/>
    <cellStyle name="Normal 3 3" xfId="7" xr:uid="{00000000-0005-0000-0000-000006000000}"/>
    <cellStyle name="Normal 3 4" xfId="8" xr:uid="{00000000-0005-0000-0000-000007000000}"/>
    <cellStyle name="Normal 3 5" xfId="9" xr:uid="{00000000-0005-0000-0000-000008000000}"/>
    <cellStyle name="Normal 4" xfId="10" xr:uid="{00000000-0005-0000-0000-000009000000}"/>
    <cellStyle name="Normal 4 2" xfId="11" xr:uid="{00000000-0005-0000-0000-00000A000000}"/>
    <cellStyle name="Normal 5" xfId="12" xr:uid="{00000000-0005-0000-0000-00000B000000}"/>
    <cellStyle name="Percent 2" xfId="2" xr:uid="{00000000-0005-0000-0000-00000C000000}"/>
  </cellStyles>
  <dxfs count="115">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ont>
        <color rgb="FFFF0000"/>
      </font>
    </dxf>
    <dxf>
      <font>
        <color rgb="FFFFC000"/>
      </font>
    </dxf>
    <dxf>
      <font>
        <color rgb="FF00B050"/>
      </font>
    </dxf>
    <dxf>
      <fill>
        <patternFill>
          <bgColor theme="2"/>
        </patternFill>
      </fill>
    </dxf>
    <dxf>
      <font>
        <color rgb="FF9C0006"/>
      </font>
      <fill>
        <patternFill>
          <bgColor rgb="FFFFC7CE"/>
        </patternFill>
      </fill>
    </dxf>
    <dxf>
      <fill>
        <patternFill>
          <bgColor theme="2"/>
        </patternFill>
      </fill>
    </dxf>
    <dxf>
      <font>
        <b/>
        <i val="0"/>
        <color rgb="FFFF0000"/>
      </font>
    </dxf>
    <dxf>
      <font>
        <b/>
        <i val="0"/>
        <color rgb="FF00B050"/>
      </font>
    </dxf>
    <dxf>
      <font>
        <b/>
        <i val="0"/>
        <color rgb="FFFF0000"/>
      </font>
      <fill>
        <patternFill patternType="none">
          <bgColor auto="1"/>
        </patternFill>
      </fill>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s>
  <tableStyles count="0" defaultTableStyle="TableStyleMedium9" defaultPivotStyle="PivotStyleLight16"/>
  <colors>
    <mruColors>
      <color rgb="FFFFFFCC"/>
      <color rgb="FF046B5C"/>
      <color rgb="FF06B2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omevisitingreview.mathematica-mpr.com/Documents%20and%20Settings/esamamartin/Local%20Settings/Temporary%20Internet%20Files/Content.Outlook/IOS5BXPC/HomVEE%20Workbook-revise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projects.mathematica.net/humansvcsres/TrEvR_40307/Reviewer%20Resources/ESER_SRG%20Template_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 - Attrition"/>
      <sheetName val="T2 - Baseline"/>
      <sheetName val="T3 - Impacts"/>
      <sheetName val="Findings-Website"/>
      <sheetName val="Info for Data Validation"/>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udyInfo"/>
      <sheetName val="Main"/>
      <sheetName val="Data"/>
      <sheetName val="Tools"/>
      <sheetName val="Cutoffs"/>
      <sheetName val="Equivalence Testing"/>
      <sheetName val="Author Query &amp; Response"/>
      <sheetName val="AQ Tables"/>
      <sheetName val="Website-Outcome Level"/>
      <sheetName val="Info for Data Validation"/>
      <sheetName val="Version History"/>
      <sheetName val="Validation"/>
      <sheetName val="Website-Study Level"/>
      <sheetName val="Glossary"/>
    </sheetNames>
    <sheetDataSet>
      <sheetData sheetId="0"/>
      <sheetData sheetId="1"/>
      <sheetData sheetId="2"/>
      <sheetData sheetId="3"/>
      <sheetData sheetId="4">
        <row r="5">
          <cell r="A5">
            <v>0</v>
          </cell>
        </row>
      </sheetData>
      <sheetData sheetId="5"/>
      <sheetData sheetId="6"/>
      <sheetData sheetId="7"/>
      <sheetData sheetId="8"/>
      <sheetData sheetId="9"/>
      <sheetData sheetId="10"/>
      <sheetData sheetId="11">
        <row r="3">
          <cell r="A3" t="str">
            <v>01=Short term employment</v>
          </cell>
          <cell r="C3" t="str">
            <v>Yes</v>
          </cell>
          <cell r="D3" t="str">
            <v>High</v>
          </cell>
          <cell r="F3" t="str">
            <v>Yes</v>
          </cell>
        </row>
        <row r="4">
          <cell r="A4" t="str">
            <v>02=Long-term employment</v>
          </cell>
          <cell r="C4" t="str">
            <v>No</v>
          </cell>
          <cell r="D4" t="str">
            <v>Moderate</v>
          </cell>
          <cell r="F4" t="str">
            <v>No</v>
          </cell>
        </row>
        <row r="5">
          <cell r="A5" t="str">
            <v>03=Short-term earnings</v>
          </cell>
          <cell r="C5" t="str">
            <v>Not Assessed</v>
          </cell>
          <cell r="D5" t="str">
            <v>Low</v>
          </cell>
          <cell r="F5" t="str">
            <v>Not reported</v>
          </cell>
        </row>
        <row r="6">
          <cell r="A6" t="str">
            <v>04=Long-term earnings</v>
          </cell>
          <cell r="D6" t="str">
            <v>Not Applicable</v>
          </cell>
        </row>
        <row r="7">
          <cell r="A7" t="str">
            <v>05=Training and education</v>
          </cell>
        </row>
        <row r="8">
          <cell r="A8" t="str">
            <v>06=Short-term benefit receipt</v>
          </cell>
        </row>
        <row r="9">
          <cell r="A9" t="str">
            <v>07=Long-term benefit receipt</v>
          </cell>
        </row>
        <row r="10">
          <cell r="A10" t="str">
            <v>Other</v>
          </cell>
        </row>
        <row r="21">
          <cell r="A21" t="str">
            <v>This is a RCT with low attrition and no reassignment where baseline equivalence does not need to be established</v>
          </cell>
        </row>
        <row r="22">
          <cell r="A22" t="str">
            <v>This a QED or a RCT with high attrition or reassignment where the study does not establish baseline equivalence for all required variables</v>
          </cell>
        </row>
        <row r="23">
          <cell r="A23" t="str">
            <v>The study establishes equivalence on race and ethnicity</v>
          </cell>
        </row>
        <row r="24">
          <cell r="A24" t="str">
            <v>The study establishes equivalence on socioeconomic status</v>
          </cell>
        </row>
        <row r="25">
          <cell r="A25" t="str">
            <v>The study establishes equivalence on pre-intervention outcomes (if applicable)</v>
          </cell>
        </row>
        <row r="26">
          <cell r="A26" t="str">
            <v>Baseline equivalence on outcomes is not feasible</v>
          </cell>
        </row>
        <row r="29">
          <cell r="A29" t="str">
            <v>Blank</v>
          </cell>
        </row>
        <row r="30">
          <cell r="A30" t="str">
            <v>This study used a quasi-experimental design that did not establish baseline equivalence for the program and comparison groups.</v>
          </cell>
        </row>
        <row r="31">
          <cell r="A31" t="str">
            <v>This study used a randomized controlled trial design but had high attrition and did not establish baseline equivalence for the program and comparison groups.</v>
          </cell>
        </row>
        <row r="32">
          <cell r="A32" t="str">
            <v>This study used a randomized controlled trial design with reassignment and did not establish baseline equivalence for the program and comparison groups.</v>
          </cell>
        </row>
        <row r="33">
          <cell r="A33" t="str">
            <v>The measures in this study cannot be attributed solely to the program of interest because the results combine multiple programs.</v>
          </cell>
        </row>
        <row r="34">
          <cell r="A34" t="str">
            <v>The measures in this study cannot be attributed solely to the program of interest because there was only one unit assigned to one or both conditions.</v>
          </cell>
        </row>
        <row r="35">
          <cell r="A35" t="str">
            <v>The measures in this study cannot be attributed solely to the program of interest because the results are not reported separately for that program.</v>
          </cell>
        </row>
      </sheetData>
      <sheetData sheetId="12"/>
      <sheetData sheetId="13"/>
    </sheetDataSet>
  </externalBook>
</externalLink>
</file>

<file path=xl/persons/person.xml><?xml version="1.0" encoding="utf-8"?>
<personList xmlns="http://schemas.microsoft.com/office/spreadsheetml/2018/threadedcomments" xmlns:x="http://schemas.openxmlformats.org/spreadsheetml/2006/main">
  <person displayName="Jaime Thomas" id="{B46AD476-B034-489F-BDFF-58F6A5AF7A4E}" userId="S::JThomas@mathematica-mpr.com::5d4c7094-f54b-426d-9dd0-033dc18966ab"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 dT="2020-03-25T18:45:34.31" personId="{B46AD476-B034-489F-BDFF-58F6A5AF7A4E}" id="{90BA2788-70D8-4A89-94DB-6B79816D762E}">
    <text>Discussion of when it's appropriate to ask reviewers to include this info. Maybe default should be if it's there, enter it, but we don't expect this information to be there for all study designs--provide guidance on what types of designs would require this information.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QD71"/>
  <sheetViews>
    <sheetView tabSelected="1" topLeftCell="A46" zoomScaleNormal="100" zoomScaleSheetLayoutView="90" workbookViewId="0">
      <selection activeCell="B52" sqref="B52"/>
    </sheetView>
  </sheetViews>
  <sheetFormatPr defaultColWidth="8.81640625" defaultRowHeight="12" x14ac:dyDescent="0.3"/>
  <cols>
    <col min="1" max="1" width="31.1796875" style="26" customWidth="1"/>
    <col min="2" max="2" width="56.6328125" style="28" customWidth="1"/>
    <col min="3" max="3" width="8.81640625" style="27" customWidth="1"/>
    <col min="4" max="4" width="12.36328125" style="27" bestFit="1" customWidth="1"/>
    <col min="5" max="5" width="42.36328125" style="26" customWidth="1"/>
    <col min="6" max="6" width="14.81640625" style="58" customWidth="1"/>
    <col min="7" max="7" width="31.36328125" style="58" customWidth="1"/>
    <col min="8" max="8" width="10.6328125" style="58" hidden="1" customWidth="1"/>
    <col min="9" max="9" width="25.1796875" style="10" hidden="1" customWidth="1"/>
    <col min="10" max="10" width="35" style="31" customWidth="1"/>
    <col min="11" max="11" width="25.453125" style="209" customWidth="1"/>
    <col min="12" max="256" width="9.1796875" style="10"/>
    <col min="257" max="257" width="4.6328125" style="10" customWidth="1"/>
    <col min="258" max="258" width="56.6328125" style="10" customWidth="1"/>
    <col min="259" max="259" width="15.6328125" style="10" customWidth="1"/>
    <col min="260" max="260" width="64.6328125" style="10" customWidth="1"/>
    <col min="261" max="261" width="10.6328125" style="10" customWidth="1"/>
    <col min="262" max="262" width="9.1796875" style="10"/>
    <col min="263" max="263" width="0" style="10" hidden="1" customWidth="1"/>
    <col min="264" max="512" width="9.1796875" style="10"/>
    <col min="513" max="513" width="4.6328125" style="10" customWidth="1"/>
    <col min="514" max="514" width="56.6328125" style="10" customWidth="1"/>
    <col min="515" max="515" width="15.6328125" style="10" customWidth="1"/>
    <col min="516" max="516" width="64.6328125" style="10" customWidth="1"/>
    <col min="517" max="517" width="10.6328125" style="10" customWidth="1"/>
    <col min="518" max="518" width="9.1796875" style="10"/>
    <col min="519" max="519" width="0" style="10" hidden="1" customWidth="1"/>
    <col min="520" max="768" width="9.1796875" style="10"/>
    <col min="769" max="769" width="4.6328125" style="10" customWidth="1"/>
    <col min="770" max="770" width="56.6328125" style="10" customWidth="1"/>
    <col min="771" max="771" width="15.6328125" style="10" customWidth="1"/>
    <col min="772" max="772" width="64.6328125" style="10" customWidth="1"/>
    <col min="773" max="773" width="10.6328125" style="10" customWidth="1"/>
    <col min="774" max="774" width="9.1796875" style="10"/>
    <col min="775" max="775" width="0" style="10" hidden="1" customWidth="1"/>
    <col min="776" max="1024" width="9.1796875" style="10"/>
    <col min="1025" max="1025" width="4.6328125" style="10" customWidth="1"/>
    <col min="1026" max="1026" width="56.6328125" style="10" customWidth="1"/>
    <col min="1027" max="1027" width="15.6328125" style="10" customWidth="1"/>
    <col min="1028" max="1028" width="64.6328125" style="10" customWidth="1"/>
    <col min="1029" max="1029" width="10.6328125" style="10" customWidth="1"/>
    <col min="1030" max="1030" width="9.1796875" style="10"/>
    <col min="1031" max="1031" width="0" style="10" hidden="1" customWidth="1"/>
    <col min="1032" max="1280" width="9.1796875" style="10"/>
    <col min="1281" max="1281" width="4.6328125" style="10" customWidth="1"/>
    <col min="1282" max="1282" width="56.6328125" style="10" customWidth="1"/>
    <col min="1283" max="1283" width="15.6328125" style="10" customWidth="1"/>
    <col min="1284" max="1284" width="64.6328125" style="10" customWidth="1"/>
    <col min="1285" max="1285" width="10.6328125" style="10" customWidth="1"/>
    <col min="1286" max="1286" width="9.1796875" style="10"/>
    <col min="1287" max="1287" width="0" style="10" hidden="1" customWidth="1"/>
    <col min="1288" max="1536" width="9.1796875" style="10"/>
    <col min="1537" max="1537" width="4.6328125" style="10" customWidth="1"/>
    <col min="1538" max="1538" width="56.6328125" style="10" customWidth="1"/>
    <col min="1539" max="1539" width="15.6328125" style="10" customWidth="1"/>
    <col min="1540" max="1540" width="64.6328125" style="10" customWidth="1"/>
    <col min="1541" max="1541" width="10.6328125" style="10" customWidth="1"/>
    <col min="1542" max="1542" width="9.1796875" style="10"/>
    <col min="1543" max="1543" width="0" style="10" hidden="1" customWidth="1"/>
    <col min="1544" max="1792" width="9.1796875" style="10"/>
    <col min="1793" max="1793" width="4.6328125" style="10" customWidth="1"/>
    <col min="1794" max="1794" width="56.6328125" style="10" customWidth="1"/>
    <col min="1795" max="1795" width="15.6328125" style="10" customWidth="1"/>
    <col min="1796" max="1796" width="64.6328125" style="10" customWidth="1"/>
    <col min="1797" max="1797" width="10.6328125" style="10" customWidth="1"/>
    <col min="1798" max="1798" width="9.1796875" style="10"/>
    <col min="1799" max="1799" width="0" style="10" hidden="1" customWidth="1"/>
    <col min="1800" max="2048" width="9.1796875" style="10"/>
    <col min="2049" max="2049" width="4.6328125" style="10" customWidth="1"/>
    <col min="2050" max="2050" width="56.6328125" style="10" customWidth="1"/>
    <col min="2051" max="2051" width="15.6328125" style="10" customWidth="1"/>
    <col min="2052" max="2052" width="64.6328125" style="10" customWidth="1"/>
    <col min="2053" max="2053" width="10.6328125" style="10" customWidth="1"/>
    <col min="2054" max="2054" width="9.1796875" style="10"/>
    <col min="2055" max="2055" width="0" style="10" hidden="1" customWidth="1"/>
    <col min="2056" max="2304" width="9.1796875" style="10"/>
    <col min="2305" max="2305" width="4.6328125" style="10" customWidth="1"/>
    <col min="2306" max="2306" width="56.6328125" style="10" customWidth="1"/>
    <col min="2307" max="2307" width="15.6328125" style="10" customWidth="1"/>
    <col min="2308" max="2308" width="64.6328125" style="10" customWidth="1"/>
    <col min="2309" max="2309" width="10.6328125" style="10" customWidth="1"/>
    <col min="2310" max="2310" width="9.1796875" style="10"/>
    <col min="2311" max="2311" width="0" style="10" hidden="1" customWidth="1"/>
    <col min="2312" max="2560" width="9.1796875" style="10"/>
    <col min="2561" max="2561" width="4.6328125" style="10" customWidth="1"/>
    <col min="2562" max="2562" width="56.6328125" style="10" customWidth="1"/>
    <col min="2563" max="2563" width="15.6328125" style="10" customWidth="1"/>
    <col min="2564" max="2564" width="64.6328125" style="10" customWidth="1"/>
    <col min="2565" max="2565" width="10.6328125" style="10" customWidth="1"/>
    <col min="2566" max="2566" width="9.1796875" style="10"/>
    <col min="2567" max="2567" width="0" style="10" hidden="1" customWidth="1"/>
    <col min="2568" max="2816" width="9.1796875" style="10"/>
    <col min="2817" max="2817" width="4.6328125" style="10" customWidth="1"/>
    <col min="2818" max="2818" width="56.6328125" style="10" customWidth="1"/>
    <col min="2819" max="2819" width="15.6328125" style="10" customWidth="1"/>
    <col min="2820" max="2820" width="64.6328125" style="10" customWidth="1"/>
    <col min="2821" max="2821" width="10.6328125" style="10" customWidth="1"/>
    <col min="2822" max="2822" width="9.1796875" style="10"/>
    <col min="2823" max="2823" width="0" style="10" hidden="1" customWidth="1"/>
    <col min="2824" max="3072" width="9.1796875" style="10"/>
    <col min="3073" max="3073" width="4.6328125" style="10" customWidth="1"/>
    <col min="3074" max="3074" width="56.6328125" style="10" customWidth="1"/>
    <col min="3075" max="3075" width="15.6328125" style="10" customWidth="1"/>
    <col min="3076" max="3076" width="64.6328125" style="10" customWidth="1"/>
    <col min="3077" max="3077" width="10.6328125" style="10" customWidth="1"/>
    <col min="3078" max="3078" width="9.1796875" style="10"/>
    <col min="3079" max="3079" width="0" style="10" hidden="1" customWidth="1"/>
    <col min="3080" max="3328" width="9.1796875" style="10"/>
    <col min="3329" max="3329" width="4.6328125" style="10" customWidth="1"/>
    <col min="3330" max="3330" width="56.6328125" style="10" customWidth="1"/>
    <col min="3331" max="3331" width="15.6328125" style="10" customWidth="1"/>
    <col min="3332" max="3332" width="64.6328125" style="10" customWidth="1"/>
    <col min="3333" max="3333" width="10.6328125" style="10" customWidth="1"/>
    <col min="3334" max="3334" width="9.1796875" style="10"/>
    <col min="3335" max="3335" width="0" style="10" hidden="1" customWidth="1"/>
    <col min="3336" max="3584" width="9.1796875" style="10"/>
    <col min="3585" max="3585" width="4.6328125" style="10" customWidth="1"/>
    <col min="3586" max="3586" width="56.6328125" style="10" customWidth="1"/>
    <col min="3587" max="3587" width="15.6328125" style="10" customWidth="1"/>
    <col min="3588" max="3588" width="64.6328125" style="10" customWidth="1"/>
    <col min="3589" max="3589" width="10.6328125" style="10" customWidth="1"/>
    <col min="3590" max="3590" width="9.1796875" style="10"/>
    <col min="3591" max="3591" width="0" style="10" hidden="1" customWidth="1"/>
    <col min="3592" max="3840" width="9.1796875" style="10"/>
    <col min="3841" max="3841" width="4.6328125" style="10" customWidth="1"/>
    <col min="3842" max="3842" width="56.6328125" style="10" customWidth="1"/>
    <col min="3843" max="3843" width="15.6328125" style="10" customWidth="1"/>
    <col min="3844" max="3844" width="64.6328125" style="10" customWidth="1"/>
    <col min="3845" max="3845" width="10.6328125" style="10" customWidth="1"/>
    <col min="3846" max="3846" width="9.1796875" style="10"/>
    <col min="3847" max="3847" width="0" style="10" hidden="1" customWidth="1"/>
    <col min="3848" max="4096" width="9.1796875" style="10"/>
    <col min="4097" max="4097" width="4.6328125" style="10" customWidth="1"/>
    <col min="4098" max="4098" width="56.6328125" style="10" customWidth="1"/>
    <col min="4099" max="4099" width="15.6328125" style="10" customWidth="1"/>
    <col min="4100" max="4100" width="64.6328125" style="10" customWidth="1"/>
    <col min="4101" max="4101" width="10.6328125" style="10" customWidth="1"/>
    <col min="4102" max="4102" width="9.1796875" style="10"/>
    <col min="4103" max="4103" width="0" style="10" hidden="1" customWidth="1"/>
    <col min="4104" max="4352" width="9.1796875" style="10"/>
    <col min="4353" max="4353" width="4.6328125" style="10" customWidth="1"/>
    <col min="4354" max="4354" width="56.6328125" style="10" customWidth="1"/>
    <col min="4355" max="4355" width="15.6328125" style="10" customWidth="1"/>
    <col min="4356" max="4356" width="64.6328125" style="10" customWidth="1"/>
    <col min="4357" max="4357" width="10.6328125" style="10" customWidth="1"/>
    <col min="4358" max="4358" width="9.1796875" style="10"/>
    <col min="4359" max="4359" width="0" style="10" hidden="1" customWidth="1"/>
    <col min="4360" max="4608" width="9.1796875" style="10"/>
    <col min="4609" max="4609" width="4.6328125" style="10" customWidth="1"/>
    <col min="4610" max="4610" width="56.6328125" style="10" customWidth="1"/>
    <col min="4611" max="4611" width="15.6328125" style="10" customWidth="1"/>
    <col min="4612" max="4612" width="64.6328125" style="10" customWidth="1"/>
    <col min="4613" max="4613" width="10.6328125" style="10" customWidth="1"/>
    <col min="4614" max="4614" width="9.1796875" style="10"/>
    <col min="4615" max="4615" width="0" style="10" hidden="1" customWidth="1"/>
    <col min="4616" max="4864" width="9.1796875" style="10"/>
    <col min="4865" max="4865" width="4.6328125" style="10" customWidth="1"/>
    <col min="4866" max="4866" width="56.6328125" style="10" customWidth="1"/>
    <col min="4867" max="4867" width="15.6328125" style="10" customWidth="1"/>
    <col min="4868" max="4868" width="64.6328125" style="10" customWidth="1"/>
    <col min="4869" max="4869" width="10.6328125" style="10" customWidth="1"/>
    <col min="4870" max="4870" width="9.1796875" style="10"/>
    <col min="4871" max="4871" width="0" style="10" hidden="1" customWidth="1"/>
    <col min="4872" max="5120" width="9.1796875" style="10"/>
    <col min="5121" max="5121" width="4.6328125" style="10" customWidth="1"/>
    <col min="5122" max="5122" width="56.6328125" style="10" customWidth="1"/>
    <col min="5123" max="5123" width="15.6328125" style="10" customWidth="1"/>
    <col min="5124" max="5124" width="64.6328125" style="10" customWidth="1"/>
    <col min="5125" max="5125" width="10.6328125" style="10" customWidth="1"/>
    <col min="5126" max="5126" width="9.1796875" style="10"/>
    <col min="5127" max="5127" width="0" style="10" hidden="1" customWidth="1"/>
    <col min="5128" max="5376" width="9.1796875" style="10"/>
    <col min="5377" max="5377" width="4.6328125" style="10" customWidth="1"/>
    <col min="5378" max="5378" width="56.6328125" style="10" customWidth="1"/>
    <col min="5379" max="5379" width="15.6328125" style="10" customWidth="1"/>
    <col min="5380" max="5380" width="64.6328125" style="10" customWidth="1"/>
    <col min="5381" max="5381" width="10.6328125" style="10" customWidth="1"/>
    <col min="5382" max="5382" width="9.1796875" style="10"/>
    <col min="5383" max="5383" width="0" style="10" hidden="1" customWidth="1"/>
    <col min="5384" max="5632" width="9.1796875" style="10"/>
    <col min="5633" max="5633" width="4.6328125" style="10" customWidth="1"/>
    <col min="5634" max="5634" width="56.6328125" style="10" customWidth="1"/>
    <col min="5635" max="5635" width="15.6328125" style="10" customWidth="1"/>
    <col min="5636" max="5636" width="64.6328125" style="10" customWidth="1"/>
    <col min="5637" max="5637" width="10.6328125" style="10" customWidth="1"/>
    <col min="5638" max="5638" width="9.1796875" style="10"/>
    <col min="5639" max="5639" width="0" style="10" hidden="1" customWidth="1"/>
    <col min="5640" max="5888" width="9.1796875" style="10"/>
    <col min="5889" max="5889" width="4.6328125" style="10" customWidth="1"/>
    <col min="5890" max="5890" width="56.6328125" style="10" customWidth="1"/>
    <col min="5891" max="5891" width="15.6328125" style="10" customWidth="1"/>
    <col min="5892" max="5892" width="64.6328125" style="10" customWidth="1"/>
    <col min="5893" max="5893" width="10.6328125" style="10" customWidth="1"/>
    <col min="5894" max="5894" width="9.1796875" style="10"/>
    <col min="5895" max="5895" width="0" style="10" hidden="1" customWidth="1"/>
    <col min="5896" max="6144" width="9.1796875" style="10"/>
    <col min="6145" max="6145" width="4.6328125" style="10" customWidth="1"/>
    <col min="6146" max="6146" width="56.6328125" style="10" customWidth="1"/>
    <col min="6147" max="6147" width="15.6328125" style="10" customWidth="1"/>
    <col min="6148" max="6148" width="64.6328125" style="10" customWidth="1"/>
    <col min="6149" max="6149" width="10.6328125" style="10" customWidth="1"/>
    <col min="6150" max="6150" width="9.1796875" style="10"/>
    <col min="6151" max="6151" width="0" style="10" hidden="1" customWidth="1"/>
    <col min="6152" max="6400" width="9.1796875" style="10"/>
    <col min="6401" max="6401" width="4.6328125" style="10" customWidth="1"/>
    <col min="6402" max="6402" width="56.6328125" style="10" customWidth="1"/>
    <col min="6403" max="6403" width="15.6328125" style="10" customWidth="1"/>
    <col min="6404" max="6404" width="64.6328125" style="10" customWidth="1"/>
    <col min="6405" max="6405" width="10.6328125" style="10" customWidth="1"/>
    <col min="6406" max="6406" width="9.1796875" style="10"/>
    <col min="6407" max="6407" width="0" style="10" hidden="1" customWidth="1"/>
    <col min="6408" max="6656" width="9.1796875" style="10"/>
    <col min="6657" max="6657" width="4.6328125" style="10" customWidth="1"/>
    <col min="6658" max="6658" width="56.6328125" style="10" customWidth="1"/>
    <col min="6659" max="6659" width="15.6328125" style="10" customWidth="1"/>
    <col min="6660" max="6660" width="64.6328125" style="10" customWidth="1"/>
    <col min="6661" max="6661" width="10.6328125" style="10" customWidth="1"/>
    <col min="6662" max="6662" width="9.1796875" style="10"/>
    <col min="6663" max="6663" width="0" style="10" hidden="1" customWidth="1"/>
    <col min="6664" max="6912" width="9.1796875" style="10"/>
    <col min="6913" max="6913" width="4.6328125" style="10" customWidth="1"/>
    <col min="6914" max="6914" width="56.6328125" style="10" customWidth="1"/>
    <col min="6915" max="6915" width="15.6328125" style="10" customWidth="1"/>
    <col min="6916" max="6916" width="64.6328125" style="10" customWidth="1"/>
    <col min="6917" max="6917" width="10.6328125" style="10" customWidth="1"/>
    <col min="6918" max="6918" width="9.1796875" style="10"/>
    <col min="6919" max="6919" width="0" style="10" hidden="1" customWidth="1"/>
    <col min="6920" max="7168" width="9.1796875" style="10"/>
    <col min="7169" max="7169" width="4.6328125" style="10" customWidth="1"/>
    <col min="7170" max="7170" width="56.6328125" style="10" customWidth="1"/>
    <col min="7171" max="7171" width="15.6328125" style="10" customWidth="1"/>
    <col min="7172" max="7172" width="64.6328125" style="10" customWidth="1"/>
    <col min="7173" max="7173" width="10.6328125" style="10" customWidth="1"/>
    <col min="7174" max="7174" width="9.1796875" style="10"/>
    <col min="7175" max="7175" width="0" style="10" hidden="1" customWidth="1"/>
    <col min="7176" max="7424" width="9.1796875" style="10"/>
    <col min="7425" max="7425" width="4.6328125" style="10" customWidth="1"/>
    <col min="7426" max="7426" width="56.6328125" style="10" customWidth="1"/>
    <col min="7427" max="7427" width="15.6328125" style="10" customWidth="1"/>
    <col min="7428" max="7428" width="64.6328125" style="10" customWidth="1"/>
    <col min="7429" max="7429" width="10.6328125" style="10" customWidth="1"/>
    <col min="7430" max="7430" width="9.1796875" style="10"/>
    <col min="7431" max="7431" width="0" style="10" hidden="1" customWidth="1"/>
    <col min="7432" max="7680" width="9.1796875" style="10"/>
    <col min="7681" max="7681" width="4.6328125" style="10" customWidth="1"/>
    <col min="7682" max="7682" width="56.6328125" style="10" customWidth="1"/>
    <col min="7683" max="7683" width="15.6328125" style="10" customWidth="1"/>
    <col min="7684" max="7684" width="64.6328125" style="10" customWidth="1"/>
    <col min="7685" max="7685" width="10.6328125" style="10" customWidth="1"/>
    <col min="7686" max="7686" width="9.1796875" style="10"/>
    <col min="7687" max="7687" width="0" style="10" hidden="1" customWidth="1"/>
    <col min="7688" max="7936" width="9.1796875" style="10"/>
    <col min="7937" max="7937" width="4.6328125" style="10" customWidth="1"/>
    <col min="7938" max="7938" width="56.6328125" style="10" customWidth="1"/>
    <col min="7939" max="7939" width="15.6328125" style="10" customWidth="1"/>
    <col min="7940" max="7940" width="64.6328125" style="10" customWidth="1"/>
    <col min="7941" max="7941" width="10.6328125" style="10" customWidth="1"/>
    <col min="7942" max="7942" width="9.1796875" style="10"/>
    <col min="7943" max="7943" width="0" style="10" hidden="1" customWidth="1"/>
    <col min="7944" max="8192" width="9.1796875" style="10"/>
    <col min="8193" max="8193" width="4.6328125" style="10" customWidth="1"/>
    <col min="8194" max="8194" width="56.6328125" style="10" customWidth="1"/>
    <col min="8195" max="8195" width="15.6328125" style="10" customWidth="1"/>
    <col min="8196" max="8196" width="64.6328125" style="10" customWidth="1"/>
    <col min="8197" max="8197" width="10.6328125" style="10" customWidth="1"/>
    <col min="8198" max="8198" width="9.1796875" style="10"/>
    <col min="8199" max="8199" width="0" style="10" hidden="1" customWidth="1"/>
    <col min="8200" max="8448" width="9.1796875" style="10"/>
    <col min="8449" max="8449" width="4.6328125" style="10" customWidth="1"/>
    <col min="8450" max="8450" width="56.6328125" style="10" customWidth="1"/>
    <col min="8451" max="8451" width="15.6328125" style="10" customWidth="1"/>
    <col min="8452" max="8452" width="64.6328125" style="10" customWidth="1"/>
    <col min="8453" max="8453" width="10.6328125" style="10" customWidth="1"/>
    <col min="8454" max="8454" width="9.1796875" style="10"/>
    <col min="8455" max="8455" width="0" style="10" hidden="1" customWidth="1"/>
    <col min="8456" max="8704" width="9.1796875" style="10"/>
    <col min="8705" max="8705" width="4.6328125" style="10" customWidth="1"/>
    <col min="8706" max="8706" width="56.6328125" style="10" customWidth="1"/>
    <col min="8707" max="8707" width="15.6328125" style="10" customWidth="1"/>
    <col min="8708" max="8708" width="64.6328125" style="10" customWidth="1"/>
    <col min="8709" max="8709" width="10.6328125" style="10" customWidth="1"/>
    <col min="8710" max="8710" width="9.1796875" style="10"/>
    <col min="8711" max="8711" width="0" style="10" hidden="1" customWidth="1"/>
    <col min="8712" max="8960" width="9.1796875" style="10"/>
    <col min="8961" max="8961" width="4.6328125" style="10" customWidth="1"/>
    <col min="8962" max="8962" width="56.6328125" style="10" customWidth="1"/>
    <col min="8963" max="8963" width="15.6328125" style="10" customWidth="1"/>
    <col min="8964" max="8964" width="64.6328125" style="10" customWidth="1"/>
    <col min="8965" max="8965" width="10.6328125" style="10" customWidth="1"/>
    <col min="8966" max="8966" width="9.1796875" style="10"/>
    <col min="8967" max="8967" width="0" style="10" hidden="1" customWidth="1"/>
    <col min="8968" max="9216" width="9.1796875" style="10"/>
    <col min="9217" max="9217" width="4.6328125" style="10" customWidth="1"/>
    <col min="9218" max="9218" width="56.6328125" style="10" customWidth="1"/>
    <col min="9219" max="9219" width="15.6328125" style="10" customWidth="1"/>
    <col min="9220" max="9220" width="64.6328125" style="10" customWidth="1"/>
    <col min="9221" max="9221" width="10.6328125" style="10" customWidth="1"/>
    <col min="9222" max="9222" width="9.1796875" style="10"/>
    <col min="9223" max="9223" width="0" style="10" hidden="1" customWidth="1"/>
    <col min="9224" max="9472" width="9.1796875" style="10"/>
    <col min="9473" max="9473" width="4.6328125" style="10" customWidth="1"/>
    <col min="9474" max="9474" width="56.6328125" style="10" customWidth="1"/>
    <col min="9475" max="9475" width="15.6328125" style="10" customWidth="1"/>
    <col min="9476" max="9476" width="64.6328125" style="10" customWidth="1"/>
    <col min="9477" max="9477" width="10.6328125" style="10" customWidth="1"/>
    <col min="9478" max="9478" width="9.1796875" style="10"/>
    <col min="9479" max="9479" width="0" style="10" hidden="1" customWidth="1"/>
    <col min="9480" max="9728" width="9.1796875" style="10"/>
    <col min="9729" max="9729" width="4.6328125" style="10" customWidth="1"/>
    <col min="9730" max="9730" width="56.6328125" style="10" customWidth="1"/>
    <col min="9731" max="9731" width="15.6328125" style="10" customWidth="1"/>
    <col min="9732" max="9732" width="64.6328125" style="10" customWidth="1"/>
    <col min="9733" max="9733" width="10.6328125" style="10" customWidth="1"/>
    <col min="9734" max="9734" width="9.1796875" style="10"/>
    <col min="9735" max="9735" width="0" style="10" hidden="1" customWidth="1"/>
    <col min="9736" max="9984" width="9.1796875" style="10"/>
    <col min="9985" max="9985" width="4.6328125" style="10" customWidth="1"/>
    <col min="9986" max="9986" width="56.6328125" style="10" customWidth="1"/>
    <col min="9987" max="9987" width="15.6328125" style="10" customWidth="1"/>
    <col min="9988" max="9988" width="64.6328125" style="10" customWidth="1"/>
    <col min="9989" max="9989" width="10.6328125" style="10" customWidth="1"/>
    <col min="9990" max="9990" width="9.1796875" style="10"/>
    <col min="9991" max="9991" width="0" style="10" hidden="1" customWidth="1"/>
    <col min="9992" max="10240" width="9.1796875" style="10"/>
    <col min="10241" max="10241" width="4.6328125" style="10" customWidth="1"/>
    <col min="10242" max="10242" width="56.6328125" style="10" customWidth="1"/>
    <col min="10243" max="10243" width="15.6328125" style="10" customWidth="1"/>
    <col min="10244" max="10244" width="64.6328125" style="10" customWidth="1"/>
    <col min="10245" max="10245" width="10.6328125" style="10" customWidth="1"/>
    <col min="10246" max="10246" width="9.1796875" style="10"/>
    <col min="10247" max="10247" width="0" style="10" hidden="1" customWidth="1"/>
    <col min="10248" max="10496" width="9.1796875" style="10"/>
    <col min="10497" max="10497" width="4.6328125" style="10" customWidth="1"/>
    <col min="10498" max="10498" width="56.6328125" style="10" customWidth="1"/>
    <col min="10499" max="10499" width="15.6328125" style="10" customWidth="1"/>
    <col min="10500" max="10500" width="64.6328125" style="10" customWidth="1"/>
    <col min="10501" max="10501" width="10.6328125" style="10" customWidth="1"/>
    <col min="10502" max="10502" width="9.1796875" style="10"/>
    <col min="10503" max="10503" width="0" style="10" hidden="1" customWidth="1"/>
    <col min="10504" max="10752" width="9.1796875" style="10"/>
    <col min="10753" max="10753" width="4.6328125" style="10" customWidth="1"/>
    <col min="10754" max="10754" width="56.6328125" style="10" customWidth="1"/>
    <col min="10755" max="10755" width="15.6328125" style="10" customWidth="1"/>
    <col min="10756" max="10756" width="64.6328125" style="10" customWidth="1"/>
    <col min="10757" max="10757" width="10.6328125" style="10" customWidth="1"/>
    <col min="10758" max="10758" width="9.1796875" style="10"/>
    <col min="10759" max="10759" width="0" style="10" hidden="1" customWidth="1"/>
    <col min="10760" max="11008" width="9.1796875" style="10"/>
    <col min="11009" max="11009" width="4.6328125" style="10" customWidth="1"/>
    <col min="11010" max="11010" width="56.6328125" style="10" customWidth="1"/>
    <col min="11011" max="11011" width="15.6328125" style="10" customWidth="1"/>
    <col min="11012" max="11012" width="64.6328125" style="10" customWidth="1"/>
    <col min="11013" max="11013" width="10.6328125" style="10" customWidth="1"/>
    <col min="11014" max="11014" width="9.1796875" style="10"/>
    <col min="11015" max="11015" width="0" style="10" hidden="1" customWidth="1"/>
    <col min="11016" max="11264" width="9.1796875" style="10"/>
    <col min="11265" max="11265" width="4.6328125" style="10" customWidth="1"/>
    <col min="11266" max="11266" width="56.6328125" style="10" customWidth="1"/>
    <col min="11267" max="11267" width="15.6328125" style="10" customWidth="1"/>
    <col min="11268" max="11268" width="64.6328125" style="10" customWidth="1"/>
    <col min="11269" max="11269" width="10.6328125" style="10" customWidth="1"/>
    <col min="11270" max="11270" width="9.1796875" style="10"/>
    <col min="11271" max="11271" width="0" style="10" hidden="1" customWidth="1"/>
    <col min="11272" max="11520" width="9.1796875" style="10"/>
    <col min="11521" max="11521" width="4.6328125" style="10" customWidth="1"/>
    <col min="11522" max="11522" width="56.6328125" style="10" customWidth="1"/>
    <col min="11523" max="11523" width="15.6328125" style="10" customWidth="1"/>
    <col min="11524" max="11524" width="64.6328125" style="10" customWidth="1"/>
    <col min="11525" max="11525" width="10.6328125" style="10" customWidth="1"/>
    <col min="11526" max="11526" width="9.1796875" style="10"/>
    <col min="11527" max="11527" width="0" style="10" hidden="1" customWidth="1"/>
    <col min="11528" max="11776" width="9.1796875" style="10"/>
    <col min="11777" max="11777" width="4.6328125" style="10" customWidth="1"/>
    <col min="11778" max="11778" width="56.6328125" style="10" customWidth="1"/>
    <col min="11779" max="11779" width="15.6328125" style="10" customWidth="1"/>
    <col min="11780" max="11780" width="64.6328125" style="10" customWidth="1"/>
    <col min="11781" max="11781" width="10.6328125" style="10" customWidth="1"/>
    <col min="11782" max="11782" width="9.1796875" style="10"/>
    <col min="11783" max="11783" width="0" style="10" hidden="1" customWidth="1"/>
    <col min="11784" max="12032" width="9.1796875" style="10"/>
    <col min="12033" max="12033" width="4.6328125" style="10" customWidth="1"/>
    <col min="12034" max="12034" width="56.6328125" style="10" customWidth="1"/>
    <col min="12035" max="12035" width="15.6328125" style="10" customWidth="1"/>
    <col min="12036" max="12036" width="64.6328125" style="10" customWidth="1"/>
    <col min="12037" max="12037" width="10.6328125" style="10" customWidth="1"/>
    <col min="12038" max="12038" width="9.1796875" style="10"/>
    <col min="12039" max="12039" width="0" style="10" hidden="1" customWidth="1"/>
    <col min="12040" max="12288" width="9.1796875" style="10"/>
    <col min="12289" max="12289" width="4.6328125" style="10" customWidth="1"/>
    <col min="12290" max="12290" width="56.6328125" style="10" customWidth="1"/>
    <col min="12291" max="12291" width="15.6328125" style="10" customWidth="1"/>
    <col min="12292" max="12292" width="64.6328125" style="10" customWidth="1"/>
    <col min="12293" max="12293" width="10.6328125" style="10" customWidth="1"/>
    <col min="12294" max="12294" width="9.1796875" style="10"/>
    <col min="12295" max="12295" width="0" style="10" hidden="1" customWidth="1"/>
    <col min="12296" max="12544" width="9.1796875" style="10"/>
    <col min="12545" max="12545" width="4.6328125" style="10" customWidth="1"/>
    <col min="12546" max="12546" width="56.6328125" style="10" customWidth="1"/>
    <col min="12547" max="12547" width="15.6328125" style="10" customWidth="1"/>
    <col min="12548" max="12548" width="64.6328125" style="10" customWidth="1"/>
    <col min="12549" max="12549" width="10.6328125" style="10" customWidth="1"/>
    <col min="12550" max="12550" width="9.1796875" style="10"/>
    <col min="12551" max="12551" width="0" style="10" hidden="1" customWidth="1"/>
    <col min="12552" max="12800" width="9.1796875" style="10"/>
    <col min="12801" max="12801" width="4.6328125" style="10" customWidth="1"/>
    <col min="12802" max="12802" width="56.6328125" style="10" customWidth="1"/>
    <col min="12803" max="12803" width="15.6328125" style="10" customWidth="1"/>
    <col min="12804" max="12804" width="64.6328125" style="10" customWidth="1"/>
    <col min="12805" max="12805" width="10.6328125" style="10" customWidth="1"/>
    <col min="12806" max="12806" width="9.1796875" style="10"/>
    <col min="12807" max="12807" width="0" style="10" hidden="1" customWidth="1"/>
    <col min="12808" max="13056" width="9.1796875" style="10"/>
    <col min="13057" max="13057" width="4.6328125" style="10" customWidth="1"/>
    <col min="13058" max="13058" width="56.6328125" style="10" customWidth="1"/>
    <col min="13059" max="13059" width="15.6328125" style="10" customWidth="1"/>
    <col min="13060" max="13060" width="64.6328125" style="10" customWidth="1"/>
    <col min="13061" max="13061" width="10.6328125" style="10" customWidth="1"/>
    <col min="13062" max="13062" width="9.1796875" style="10"/>
    <col min="13063" max="13063" width="0" style="10" hidden="1" customWidth="1"/>
    <col min="13064" max="13312" width="9.1796875" style="10"/>
    <col min="13313" max="13313" width="4.6328125" style="10" customWidth="1"/>
    <col min="13314" max="13314" width="56.6328125" style="10" customWidth="1"/>
    <col min="13315" max="13315" width="15.6328125" style="10" customWidth="1"/>
    <col min="13316" max="13316" width="64.6328125" style="10" customWidth="1"/>
    <col min="13317" max="13317" width="10.6328125" style="10" customWidth="1"/>
    <col min="13318" max="13318" width="9.1796875" style="10"/>
    <col min="13319" max="13319" width="0" style="10" hidden="1" customWidth="1"/>
    <col min="13320" max="13568" width="9.1796875" style="10"/>
    <col min="13569" max="13569" width="4.6328125" style="10" customWidth="1"/>
    <col min="13570" max="13570" width="56.6328125" style="10" customWidth="1"/>
    <col min="13571" max="13571" width="15.6328125" style="10" customWidth="1"/>
    <col min="13572" max="13572" width="64.6328125" style="10" customWidth="1"/>
    <col min="13573" max="13573" width="10.6328125" style="10" customWidth="1"/>
    <col min="13574" max="13574" width="9.1796875" style="10"/>
    <col min="13575" max="13575" width="0" style="10" hidden="1" customWidth="1"/>
    <col min="13576" max="13824" width="9.1796875" style="10"/>
    <col min="13825" max="13825" width="4.6328125" style="10" customWidth="1"/>
    <col min="13826" max="13826" width="56.6328125" style="10" customWidth="1"/>
    <col min="13827" max="13827" width="15.6328125" style="10" customWidth="1"/>
    <col min="13828" max="13828" width="64.6328125" style="10" customWidth="1"/>
    <col min="13829" max="13829" width="10.6328125" style="10" customWidth="1"/>
    <col min="13830" max="13830" width="9.1796875" style="10"/>
    <col min="13831" max="13831" width="0" style="10" hidden="1" customWidth="1"/>
    <col min="13832" max="14080" width="9.1796875" style="10"/>
    <col min="14081" max="14081" width="4.6328125" style="10" customWidth="1"/>
    <col min="14082" max="14082" width="56.6328125" style="10" customWidth="1"/>
    <col min="14083" max="14083" width="15.6328125" style="10" customWidth="1"/>
    <col min="14084" max="14084" width="64.6328125" style="10" customWidth="1"/>
    <col min="14085" max="14085" width="10.6328125" style="10" customWidth="1"/>
    <col min="14086" max="14086" width="9.1796875" style="10"/>
    <col min="14087" max="14087" width="0" style="10" hidden="1" customWidth="1"/>
    <col min="14088" max="14336" width="9.1796875" style="10"/>
    <col min="14337" max="14337" width="4.6328125" style="10" customWidth="1"/>
    <col min="14338" max="14338" width="56.6328125" style="10" customWidth="1"/>
    <col min="14339" max="14339" width="15.6328125" style="10" customWidth="1"/>
    <col min="14340" max="14340" width="64.6328125" style="10" customWidth="1"/>
    <col min="14341" max="14341" width="10.6328125" style="10" customWidth="1"/>
    <col min="14342" max="14342" width="9.1796875" style="10"/>
    <col min="14343" max="14343" width="0" style="10" hidden="1" customWidth="1"/>
    <col min="14344" max="14592" width="9.1796875" style="10"/>
    <col min="14593" max="14593" width="4.6328125" style="10" customWidth="1"/>
    <col min="14594" max="14594" width="56.6328125" style="10" customWidth="1"/>
    <col min="14595" max="14595" width="15.6328125" style="10" customWidth="1"/>
    <col min="14596" max="14596" width="64.6328125" style="10" customWidth="1"/>
    <col min="14597" max="14597" width="10.6328125" style="10" customWidth="1"/>
    <col min="14598" max="14598" width="9.1796875" style="10"/>
    <col min="14599" max="14599" width="0" style="10" hidden="1" customWidth="1"/>
    <col min="14600" max="14848" width="9.1796875" style="10"/>
    <col min="14849" max="14849" width="4.6328125" style="10" customWidth="1"/>
    <col min="14850" max="14850" width="56.6328125" style="10" customWidth="1"/>
    <col min="14851" max="14851" width="15.6328125" style="10" customWidth="1"/>
    <col min="14852" max="14852" width="64.6328125" style="10" customWidth="1"/>
    <col min="14853" max="14853" width="10.6328125" style="10" customWidth="1"/>
    <col min="14854" max="14854" width="9.1796875" style="10"/>
    <col min="14855" max="14855" width="0" style="10" hidden="1" customWidth="1"/>
    <col min="14856" max="15104" width="9.1796875" style="10"/>
    <col min="15105" max="15105" width="4.6328125" style="10" customWidth="1"/>
    <col min="15106" max="15106" width="56.6328125" style="10" customWidth="1"/>
    <col min="15107" max="15107" width="15.6328125" style="10" customWidth="1"/>
    <col min="15108" max="15108" width="64.6328125" style="10" customWidth="1"/>
    <col min="15109" max="15109" width="10.6328125" style="10" customWidth="1"/>
    <col min="15110" max="15110" width="9.1796875" style="10"/>
    <col min="15111" max="15111" width="0" style="10" hidden="1" customWidth="1"/>
    <col min="15112" max="15360" width="9.1796875" style="10"/>
    <col min="15361" max="15361" width="4.6328125" style="10" customWidth="1"/>
    <col min="15362" max="15362" width="56.6328125" style="10" customWidth="1"/>
    <col min="15363" max="15363" width="15.6328125" style="10" customWidth="1"/>
    <col min="15364" max="15364" width="64.6328125" style="10" customWidth="1"/>
    <col min="15365" max="15365" width="10.6328125" style="10" customWidth="1"/>
    <col min="15366" max="15366" width="9.1796875" style="10"/>
    <col min="15367" max="15367" width="0" style="10" hidden="1" customWidth="1"/>
    <col min="15368" max="15616" width="9.1796875" style="10"/>
    <col min="15617" max="15617" width="4.6328125" style="10" customWidth="1"/>
    <col min="15618" max="15618" width="56.6328125" style="10" customWidth="1"/>
    <col min="15619" max="15619" width="15.6328125" style="10" customWidth="1"/>
    <col min="15620" max="15620" width="64.6328125" style="10" customWidth="1"/>
    <col min="15621" max="15621" width="10.6328125" style="10" customWidth="1"/>
    <col min="15622" max="15622" width="9.1796875" style="10"/>
    <col min="15623" max="15623" width="0" style="10" hidden="1" customWidth="1"/>
    <col min="15624" max="15872" width="9.1796875" style="10"/>
    <col min="15873" max="15873" width="4.6328125" style="10" customWidth="1"/>
    <col min="15874" max="15874" width="56.6328125" style="10" customWidth="1"/>
    <col min="15875" max="15875" width="15.6328125" style="10" customWidth="1"/>
    <col min="15876" max="15876" width="64.6328125" style="10" customWidth="1"/>
    <col min="15877" max="15877" width="10.6328125" style="10" customWidth="1"/>
    <col min="15878" max="15878" width="9.1796875" style="10"/>
    <col min="15879" max="15879" width="0" style="10" hidden="1" customWidth="1"/>
    <col min="15880" max="16128" width="9.1796875" style="10"/>
    <col min="16129" max="16129" width="4.6328125" style="10" customWidth="1"/>
    <col min="16130" max="16130" width="56.6328125" style="10" customWidth="1"/>
    <col min="16131" max="16131" width="15.6328125" style="10" customWidth="1"/>
    <col min="16132" max="16132" width="64.6328125" style="10" customWidth="1"/>
    <col min="16133" max="16133" width="10.6328125" style="10" customWidth="1"/>
    <col min="16134" max="16134" width="9.1796875" style="10"/>
    <col min="16135" max="16135" width="0" style="10" hidden="1" customWidth="1"/>
    <col min="16136" max="16384" width="9.1796875" style="10"/>
  </cols>
  <sheetData>
    <row r="1" spans="1:446" s="66" customFormat="1" ht="48" customHeight="1" x14ac:dyDescent="0.25">
      <c r="A1" s="304" t="s">
        <v>367</v>
      </c>
      <c r="B1" s="304"/>
      <c r="C1" s="308" t="s">
        <v>299</v>
      </c>
      <c r="D1" s="306" t="s">
        <v>30</v>
      </c>
      <c r="E1" s="309" t="s">
        <v>31</v>
      </c>
      <c r="F1" s="310" t="s">
        <v>32</v>
      </c>
      <c r="G1" s="307"/>
      <c r="H1" s="65"/>
      <c r="I1" s="65"/>
      <c r="J1" s="183"/>
      <c r="K1" s="182"/>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c r="IW1" s="14"/>
      <c r="IX1" s="14"/>
      <c r="IY1" s="14"/>
      <c r="IZ1" s="14"/>
      <c r="JA1" s="14"/>
      <c r="JB1" s="14"/>
      <c r="JC1" s="14"/>
      <c r="JD1" s="14"/>
      <c r="JE1" s="14"/>
      <c r="JF1" s="14"/>
      <c r="JG1" s="14"/>
      <c r="JH1" s="14"/>
      <c r="JI1" s="14"/>
      <c r="JJ1" s="14"/>
      <c r="JK1" s="14"/>
      <c r="JL1" s="14"/>
      <c r="JM1" s="14"/>
      <c r="JN1" s="14"/>
      <c r="JO1" s="14"/>
      <c r="JP1" s="14"/>
      <c r="JQ1" s="14"/>
      <c r="JR1" s="14"/>
      <c r="JS1" s="14"/>
      <c r="JT1" s="14"/>
      <c r="JU1" s="14"/>
      <c r="JV1" s="14"/>
      <c r="JW1" s="14"/>
      <c r="JX1" s="14"/>
      <c r="JY1" s="14"/>
      <c r="JZ1" s="14"/>
      <c r="KA1" s="14"/>
      <c r="KB1" s="14"/>
      <c r="KC1" s="14"/>
      <c r="KD1" s="14"/>
      <c r="KE1" s="14"/>
      <c r="KF1" s="14"/>
      <c r="KG1" s="14"/>
      <c r="KH1" s="14"/>
      <c r="KI1" s="14"/>
      <c r="KJ1" s="14"/>
      <c r="KK1" s="14"/>
      <c r="KL1" s="14"/>
      <c r="KM1" s="14"/>
      <c r="KN1" s="14"/>
      <c r="KO1" s="14"/>
      <c r="KP1" s="14"/>
      <c r="KQ1" s="14"/>
      <c r="KR1" s="14"/>
      <c r="KS1" s="14"/>
      <c r="KT1" s="14"/>
      <c r="KU1" s="14"/>
      <c r="KV1" s="14"/>
      <c r="KW1" s="14"/>
      <c r="KX1" s="14"/>
      <c r="KY1" s="14"/>
      <c r="KZ1" s="14"/>
      <c r="LA1" s="14"/>
      <c r="LB1" s="14"/>
      <c r="LC1" s="14"/>
      <c r="LD1" s="14"/>
      <c r="LE1" s="14"/>
      <c r="LF1" s="14"/>
      <c r="LG1" s="14"/>
      <c r="LH1" s="14"/>
      <c r="LI1" s="14"/>
      <c r="LJ1" s="14"/>
      <c r="LK1" s="14"/>
      <c r="LL1" s="14"/>
      <c r="LM1" s="14"/>
      <c r="LN1" s="14"/>
      <c r="LO1" s="14"/>
      <c r="LP1" s="14"/>
      <c r="LQ1" s="14"/>
      <c r="LR1" s="14"/>
      <c r="LS1" s="14"/>
      <c r="LT1" s="14"/>
      <c r="LU1" s="14"/>
      <c r="LV1" s="14"/>
      <c r="LW1" s="14"/>
      <c r="LX1" s="14"/>
      <c r="LY1" s="14"/>
      <c r="LZ1" s="14"/>
      <c r="MA1" s="14"/>
      <c r="MB1" s="14"/>
      <c r="MC1" s="14"/>
      <c r="MD1" s="14"/>
      <c r="ME1" s="14"/>
      <c r="MF1" s="14"/>
      <c r="MG1" s="14"/>
      <c r="MH1" s="14"/>
      <c r="MI1" s="14"/>
      <c r="MJ1" s="14"/>
      <c r="MK1" s="14"/>
      <c r="ML1" s="14"/>
      <c r="MM1" s="14"/>
      <c r="MN1" s="14"/>
      <c r="MO1" s="14"/>
      <c r="MP1" s="14"/>
      <c r="MQ1" s="14"/>
      <c r="MR1" s="14"/>
      <c r="MS1" s="14"/>
      <c r="MT1" s="14"/>
      <c r="MU1" s="14"/>
      <c r="MV1" s="14"/>
      <c r="MW1" s="14"/>
      <c r="MX1" s="14"/>
      <c r="MY1" s="14"/>
      <c r="MZ1" s="14"/>
      <c r="NA1" s="14"/>
      <c r="NB1" s="14"/>
      <c r="NC1" s="14"/>
      <c r="ND1" s="14"/>
      <c r="NE1" s="14"/>
      <c r="NF1" s="14"/>
      <c r="NG1" s="14"/>
      <c r="NH1" s="14"/>
      <c r="NI1" s="14"/>
      <c r="NJ1" s="14"/>
      <c r="NK1" s="14"/>
      <c r="NL1" s="14"/>
      <c r="NM1" s="14"/>
      <c r="NN1" s="14"/>
      <c r="NO1" s="14"/>
      <c r="NP1" s="14"/>
      <c r="NQ1" s="14"/>
      <c r="NR1" s="14"/>
      <c r="NS1" s="14"/>
      <c r="NT1" s="14"/>
      <c r="NU1" s="14"/>
      <c r="NV1" s="14"/>
      <c r="NW1" s="14"/>
      <c r="NX1" s="14"/>
      <c r="NY1" s="14"/>
      <c r="NZ1" s="14"/>
      <c r="OA1" s="14"/>
      <c r="OB1" s="14"/>
      <c r="OC1" s="14"/>
      <c r="OD1" s="14"/>
      <c r="OE1" s="14"/>
      <c r="OF1" s="14"/>
      <c r="OG1" s="14"/>
      <c r="OH1" s="14"/>
      <c r="OI1" s="14"/>
      <c r="OJ1" s="14"/>
      <c r="OK1" s="14"/>
      <c r="OL1" s="14"/>
      <c r="OM1" s="14"/>
      <c r="ON1" s="14"/>
      <c r="OO1" s="14"/>
      <c r="OP1" s="14"/>
      <c r="OQ1" s="14"/>
      <c r="OR1" s="14"/>
      <c r="OS1" s="14"/>
      <c r="OT1" s="14"/>
      <c r="OU1" s="14"/>
      <c r="OV1" s="14"/>
      <c r="OW1" s="14"/>
      <c r="OX1" s="14"/>
      <c r="OY1" s="14"/>
      <c r="OZ1" s="14"/>
      <c r="PA1" s="14"/>
      <c r="PB1" s="14"/>
      <c r="PC1" s="14"/>
      <c r="PD1" s="14"/>
      <c r="PE1" s="14"/>
      <c r="PF1" s="14"/>
      <c r="PG1" s="14"/>
      <c r="PH1" s="14"/>
      <c r="PI1" s="14"/>
      <c r="PJ1" s="14"/>
      <c r="PK1" s="14"/>
      <c r="PL1" s="14"/>
      <c r="PM1" s="14"/>
      <c r="PN1" s="14"/>
      <c r="PO1" s="14"/>
      <c r="PP1" s="14"/>
      <c r="PQ1" s="14"/>
      <c r="PR1" s="14"/>
      <c r="PS1" s="14"/>
      <c r="PT1" s="14"/>
      <c r="PU1" s="14"/>
      <c r="PV1" s="14"/>
      <c r="PW1" s="14"/>
      <c r="PX1" s="14"/>
      <c r="PY1" s="14"/>
      <c r="PZ1" s="14"/>
      <c r="QA1" s="14"/>
      <c r="QB1" s="14"/>
      <c r="QC1" s="14"/>
      <c r="QD1" s="14"/>
    </row>
    <row r="2" spans="1:446" s="66" customFormat="1" ht="48" customHeight="1" x14ac:dyDescent="0.25">
      <c r="A2" s="305"/>
      <c r="B2" s="305"/>
      <c r="C2" s="308"/>
      <c r="D2" s="306"/>
      <c r="E2" s="309"/>
      <c r="F2" s="310"/>
      <c r="G2" s="307"/>
      <c r="H2" s="65"/>
      <c r="I2" s="14"/>
      <c r="J2" s="183"/>
      <c r="K2" s="182"/>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c r="IX2" s="14"/>
      <c r="IY2" s="14"/>
      <c r="IZ2" s="14"/>
      <c r="JA2" s="14"/>
      <c r="JB2" s="14"/>
      <c r="JC2" s="14"/>
      <c r="JD2" s="14"/>
      <c r="JE2" s="14"/>
      <c r="JF2" s="14"/>
      <c r="JG2" s="14"/>
      <c r="JH2" s="14"/>
      <c r="JI2" s="14"/>
      <c r="JJ2" s="14"/>
      <c r="JK2" s="14"/>
      <c r="JL2" s="14"/>
      <c r="JM2" s="14"/>
      <c r="JN2" s="14"/>
      <c r="JO2" s="14"/>
      <c r="JP2" s="14"/>
      <c r="JQ2" s="14"/>
      <c r="JR2" s="14"/>
      <c r="JS2" s="14"/>
      <c r="JT2" s="14"/>
      <c r="JU2" s="14"/>
      <c r="JV2" s="14"/>
      <c r="JW2" s="14"/>
      <c r="JX2" s="14"/>
      <c r="JY2" s="14"/>
      <c r="JZ2" s="14"/>
      <c r="KA2" s="14"/>
      <c r="KB2" s="14"/>
      <c r="KC2" s="14"/>
      <c r="KD2" s="14"/>
      <c r="KE2" s="14"/>
      <c r="KF2" s="14"/>
      <c r="KG2" s="14"/>
      <c r="KH2" s="14"/>
      <c r="KI2" s="14"/>
      <c r="KJ2" s="14"/>
      <c r="KK2" s="14"/>
      <c r="KL2" s="14"/>
      <c r="KM2" s="14"/>
      <c r="KN2" s="14"/>
      <c r="KO2" s="14"/>
      <c r="KP2" s="14"/>
      <c r="KQ2" s="14"/>
      <c r="KR2" s="14"/>
      <c r="KS2" s="14"/>
      <c r="KT2" s="14"/>
      <c r="KU2" s="14"/>
      <c r="KV2" s="14"/>
      <c r="KW2" s="14"/>
      <c r="KX2" s="14"/>
      <c r="KY2" s="14"/>
      <c r="KZ2" s="14"/>
      <c r="LA2" s="14"/>
      <c r="LB2" s="14"/>
      <c r="LC2" s="14"/>
      <c r="LD2" s="14"/>
      <c r="LE2" s="14"/>
      <c r="LF2" s="14"/>
      <c r="LG2" s="14"/>
      <c r="LH2" s="14"/>
      <c r="LI2" s="14"/>
      <c r="LJ2" s="14"/>
      <c r="LK2" s="14"/>
      <c r="LL2" s="14"/>
      <c r="LM2" s="14"/>
      <c r="LN2" s="14"/>
      <c r="LO2" s="14"/>
      <c r="LP2" s="14"/>
      <c r="LQ2" s="14"/>
      <c r="LR2" s="14"/>
      <c r="LS2" s="14"/>
      <c r="LT2" s="14"/>
      <c r="LU2" s="14"/>
      <c r="LV2" s="14"/>
      <c r="LW2" s="14"/>
      <c r="LX2" s="14"/>
      <c r="LY2" s="14"/>
      <c r="LZ2" s="14"/>
      <c r="MA2" s="14"/>
      <c r="MB2" s="14"/>
      <c r="MC2" s="14"/>
      <c r="MD2" s="14"/>
      <c r="ME2" s="14"/>
      <c r="MF2" s="14"/>
      <c r="MG2" s="14"/>
      <c r="MH2" s="14"/>
      <c r="MI2" s="14"/>
      <c r="MJ2" s="14"/>
      <c r="MK2" s="14"/>
      <c r="ML2" s="14"/>
      <c r="MM2" s="14"/>
      <c r="MN2" s="14"/>
      <c r="MO2" s="14"/>
      <c r="MP2" s="14"/>
      <c r="MQ2" s="14"/>
      <c r="MR2" s="14"/>
      <c r="MS2" s="14"/>
      <c r="MT2" s="14"/>
      <c r="MU2" s="14"/>
      <c r="MV2" s="14"/>
      <c r="MW2" s="14"/>
      <c r="MX2" s="14"/>
      <c r="MY2" s="14"/>
      <c r="MZ2" s="14"/>
      <c r="NA2" s="14"/>
      <c r="NB2" s="14"/>
      <c r="NC2" s="14"/>
      <c r="ND2" s="14"/>
      <c r="NE2" s="14"/>
      <c r="NF2" s="14"/>
      <c r="NG2" s="14"/>
      <c r="NH2" s="14"/>
      <c r="NI2" s="14"/>
      <c r="NJ2" s="14"/>
      <c r="NK2" s="14"/>
      <c r="NL2" s="14"/>
      <c r="NM2" s="14"/>
      <c r="NN2" s="14"/>
      <c r="NO2" s="14"/>
      <c r="NP2" s="14"/>
      <c r="NQ2" s="14"/>
      <c r="NR2" s="14"/>
      <c r="NS2" s="14"/>
      <c r="NT2" s="14"/>
      <c r="NU2" s="14"/>
      <c r="NV2" s="14"/>
      <c r="NW2" s="14"/>
      <c r="NX2" s="14"/>
      <c r="NY2" s="14"/>
      <c r="NZ2" s="14"/>
      <c r="OA2" s="14"/>
      <c r="OB2" s="14"/>
      <c r="OC2" s="14"/>
      <c r="OD2" s="14"/>
      <c r="OE2" s="14"/>
      <c r="OF2" s="14"/>
      <c r="OG2" s="14"/>
      <c r="OH2" s="14"/>
      <c r="OI2" s="14"/>
      <c r="OJ2" s="14"/>
      <c r="OK2" s="14"/>
      <c r="OL2" s="14"/>
      <c r="OM2" s="14"/>
      <c r="ON2" s="14"/>
      <c r="OO2" s="14"/>
      <c r="OP2" s="14"/>
      <c r="OQ2" s="14"/>
      <c r="OR2" s="14"/>
      <c r="OS2" s="14"/>
      <c r="OT2" s="14"/>
      <c r="OU2" s="14"/>
      <c r="OV2" s="14"/>
      <c r="OW2" s="14"/>
      <c r="OX2" s="14"/>
      <c r="OY2" s="14"/>
      <c r="OZ2" s="14"/>
      <c r="PA2" s="14"/>
      <c r="PB2" s="14"/>
      <c r="PC2" s="14"/>
      <c r="PD2" s="14"/>
      <c r="PE2" s="14"/>
      <c r="PF2" s="14"/>
      <c r="PG2" s="14"/>
      <c r="PH2" s="14"/>
      <c r="PI2" s="14"/>
      <c r="PJ2" s="14"/>
      <c r="PK2" s="14"/>
      <c r="PL2" s="14"/>
      <c r="PM2" s="14"/>
      <c r="PN2" s="14"/>
      <c r="PO2" s="14"/>
      <c r="PP2" s="14"/>
      <c r="PQ2" s="14"/>
      <c r="PR2" s="14"/>
      <c r="PS2" s="14"/>
      <c r="PT2" s="14"/>
      <c r="PU2" s="14"/>
      <c r="PV2" s="14"/>
      <c r="PW2" s="14"/>
      <c r="PX2" s="14"/>
      <c r="PY2" s="14"/>
      <c r="PZ2" s="14"/>
      <c r="QA2" s="14"/>
      <c r="QB2" s="14"/>
      <c r="QC2" s="14"/>
      <c r="QD2" s="14"/>
    </row>
    <row r="3" spans="1:446" s="14" customFormat="1" ht="5.25" customHeight="1" x14ac:dyDescent="0.25">
      <c r="A3" s="141"/>
      <c r="B3" s="28"/>
      <c r="C3" s="27"/>
      <c r="D3" s="28"/>
      <c r="E3" s="26"/>
      <c r="F3" s="58"/>
      <c r="G3" s="58"/>
      <c r="H3" s="58"/>
      <c r="J3" s="183"/>
      <c r="K3" s="182"/>
    </row>
    <row r="4" spans="1:446" s="64" customFormat="1" ht="24.75" customHeight="1" x14ac:dyDescent="0.25">
      <c r="A4" s="156" t="s">
        <v>301</v>
      </c>
      <c r="B4" s="145" t="s">
        <v>158</v>
      </c>
      <c r="C4" s="145" t="s">
        <v>208</v>
      </c>
      <c r="D4" s="145" t="s">
        <v>120</v>
      </c>
      <c r="E4" s="145" t="s">
        <v>124</v>
      </c>
      <c r="F4" s="146" t="s">
        <v>34</v>
      </c>
      <c r="G4" s="146" t="s">
        <v>227</v>
      </c>
      <c r="H4" s="146"/>
      <c r="I4" s="146"/>
      <c r="J4" s="183"/>
      <c r="K4" s="182"/>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c r="ID4" s="14"/>
      <c r="IE4" s="14"/>
      <c r="IF4" s="14"/>
      <c r="IG4" s="14"/>
      <c r="IH4" s="14"/>
      <c r="II4" s="14"/>
      <c r="IJ4" s="14"/>
      <c r="IK4" s="14"/>
      <c r="IL4" s="14"/>
      <c r="IM4" s="14"/>
      <c r="IN4" s="14"/>
      <c r="IO4" s="14"/>
      <c r="IP4" s="14"/>
      <c r="IQ4" s="14"/>
      <c r="IR4" s="14"/>
      <c r="IS4" s="14"/>
      <c r="IT4" s="14"/>
      <c r="IU4" s="14"/>
      <c r="IV4" s="14"/>
      <c r="IW4" s="14"/>
      <c r="IX4" s="14"/>
      <c r="IY4" s="14"/>
      <c r="IZ4" s="14"/>
      <c r="JA4" s="14"/>
      <c r="JB4" s="14"/>
      <c r="JC4" s="14"/>
      <c r="JD4" s="14"/>
      <c r="JE4" s="14"/>
      <c r="JF4" s="14"/>
      <c r="JG4" s="14"/>
      <c r="JH4" s="14"/>
      <c r="JI4" s="14"/>
      <c r="JJ4" s="14"/>
      <c r="JK4" s="14"/>
      <c r="JL4" s="14"/>
      <c r="JM4" s="14"/>
      <c r="JN4" s="14"/>
      <c r="JO4" s="14"/>
      <c r="JP4" s="14"/>
      <c r="JQ4" s="14"/>
      <c r="JR4" s="14"/>
      <c r="JS4" s="14"/>
      <c r="JT4" s="14"/>
      <c r="JU4" s="14"/>
      <c r="JV4" s="14"/>
      <c r="JW4" s="14"/>
      <c r="JX4" s="14"/>
      <c r="JY4" s="14"/>
      <c r="JZ4" s="14"/>
      <c r="KA4" s="14"/>
      <c r="KB4" s="14"/>
      <c r="KC4" s="14"/>
      <c r="KD4" s="14"/>
      <c r="KE4" s="14"/>
      <c r="KF4" s="14"/>
      <c r="KG4" s="14"/>
      <c r="KH4" s="14"/>
      <c r="KI4" s="14"/>
      <c r="KJ4" s="14"/>
      <c r="KK4" s="14"/>
      <c r="KL4" s="14"/>
      <c r="KM4" s="14"/>
      <c r="KN4" s="14"/>
      <c r="KO4" s="14"/>
      <c r="KP4" s="14"/>
      <c r="KQ4" s="14"/>
      <c r="KR4" s="14"/>
      <c r="KS4" s="14"/>
      <c r="KT4" s="14"/>
      <c r="KU4" s="14"/>
      <c r="KV4" s="14"/>
      <c r="KW4" s="14"/>
      <c r="KX4" s="14"/>
      <c r="KY4" s="14"/>
      <c r="KZ4" s="14"/>
      <c r="LA4" s="14"/>
      <c r="LB4" s="14"/>
      <c r="LC4" s="14"/>
      <c r="LD4" s="14"/>
      <c r="LE4" s="14"/>
      <c r="LF4" s="14"/>
      <c r="LG4" s="14"/>
      <c r="LH4" s="14"/>
      <c r="LI4" s="14"/>
      <c r="LJ4" s="14"/>
      <c r="LK4" s="14"/>
      <c r="LL4" s="14"/>
      <c r="LM4" s="14"/>
      <c r="LN4" s="14"/>
      <c r="LO4" s="14"/>
      <c r="LP4" s="14"/>
      <c r="LQ4" s="14"/>
      <c r="LR4" s="14"/>
      <c r="LS4" s="14"/>
      <c r="LT4" s="14"/>
      <c r="LU4" s="14"/>
      <c r="LV4" s="14"/>
      <c r="LW4" s="14"/>
      <c r="LX4" s="14"/>
      <c r="LY4" s="14"/>
      <c r="LZ4" s="14"/>
      <c r="MA4" s="14"/>
      <c r="MB4" s="14"/>
      <c r="MC4" s="14"/>
      <c r="MD4" s="14"/>
      <c r="ME4" s="14"/>
      <c r="MF4" s="14"/>
      <c r="MG4" s="14"/>
      <c r="MH4" s="14"/>
      <c r="MI4" s="14"/>
      <c r="MJ4" s="14"/>
      <c r="MK4" s="14"/>
      <c r="ML4" s="14"/>
      <c r="MM4" s="14"/>
      <c r="MN4" s="14"/>
      <c r="MO4" s="14"/>
      <c r="MP4" s="14"/>
      <c r="MQ4" s="14"/>
      <c r="MR4" s="14"/>
      <c r="MS4" s="14"/>
      <c r="MT4" s="14"/>
      <c r="MU4" s="14"/>
      <c r="MV4" s="14"/>
      <c r="MW4" s="14"/>
      <c r="MX4" s="14"/>
      <c r="MY4" s="14"/>
      <c r="MZ4" s="14"/>
      <c r="NA4" s="14"/>
      <c r="NB4" s="14"/>
      <c r="NC4" s="14"/>
      <c r="ND4" s="14"/>
      <c r="NE4" s="14"/>
      <c r="NF4" s="14"/>
      <c r="NG4" s="14"/>
      <c r="NH4" s="14"/>
      <c r="NI4" s="14"/>
      <c r="NJ4" s="14"/>
      <c r="NK4" s="14"/>
      <c r="NL4" s="14"/>
      <c r="NM4" s="14"/>
      <c r="NN4" s="14"/>
      <c r="NO4" s="14"/>
      <c r="NP4" s="14"/>
      <c r="NQ4" s="14"/>
      <c r="NR4" s="14"/>
      <c r="NS4" s="14"/>
      <c r="NT4" s="14"/>
      <c r="NU4" s="14"/>
      <c r="NV4" s="14"/>
      <c r="NW4" s="14"/>
      <c r="NX4" s="14"/>
      <c r="NY4" s="14"/>
      <c r="NZ4" s="14"/>
      <c r="OA4" s="14"/>
      <c r="OB4" s="14"/>
      <c r="OC4" s="14"/>
      <c r="OD4" s="14"/>
      <c r="OE4" s="14"/>
      <c r="OF4" s="14"/>
      <c r="OG4" s="14"/>
      <c r="OH4" s="14"/>
      <c r="OI4" s="14"/>
      <c r="OJ4" s="14"/>
      <c r="OK4" s="14"/>
      <c r="OL4" s="14"/>
      <c r="OM4" s="14"/>
      <c r="ON4" s="14"/>
      <c r="OO4" s="14"/>
      <c r="OP4" s="14"/>
      <c r="OQ4" s="14"/>
      <c r="OR4" s="14"/>
      <c r="OS4" s="14"/>
      <c r="OT4" s="14"/>
      <c r="OU4" s="14"/>
      <c r="OV4" s="14"/>
      <c r="OW4" s="14"/>
      <c r="OX4" s="14"/>
      <c r="OY4" s="14"/>
      <c r="OZ4" s="14"/>
      <c r="PA4" s="14"/>
      <c r="PB4" s="14"/>
      <c r="PC4" s="14"/>
      <c r="PD4" s="14"/>
      <c r="PE4" s="14"/>
      <c r="PF4" s="14"/>
      <c r="PG4" s="14"/>
      <c r="PH4" s="14"/>
      <c r="PI4" s="14"/>
      <c r="PJ4" s="14"/>
      <c r="PK4" s="14"/>
      <c r="PL4" s="14"/>
      <c r="PM4" s="14"/>
      <c r="PN4" s="14"/>
      <c r="PO4" s="14"/>
      <c r="PP4" s="14"/>
      <c r="PQ4" s="14"/>
      <c r="PR4" s="14"/>
      <c r="PS4" s="14"/>
      <c r="PT4" s="14"/>
      <c r="PU4" s="14"/>
      <c r="PV4" s="14"/>
      <c r="PW4" s="14"/>
      <c r="PX4" s="14"/>
      <c r="PY4" s="14"/>
      <c r="PZ4" s="14"/>
      <c r="QA4" s="14"/>
      <c r="QB4" s="14"/>
      <c r="QC4" s="14"/>
      <c r="QD4" s="14"/>
    </row>
    <row r="5" spans="1:446" ht="60" x14ac:dyDescent="0.3">
      <c r="A5" s="29" t="s">
        <v>300</v>
      </c>
      <c r="B5" s="157" t="s">
        <v>302</v>
      </c>
      <c r="C5" s="158" t="s">
        <v>198</v>
      </c>
      <c r="D5" s="154" t="s">
        <v>33</v>
      </c>
      <c r="E5" s="67"/>
      <c r="F5" s="57"/>
      <c r="G5" s="252"/>
      <c r="H5" s="57"/>
      <c r="I5" s="217"/>
    </row>
    <row r="6" spans="1:446" ht="60" x14ac:dyDescent="0.3">
      <c r="A6" s="29" t="s">
        <v>303</v>
      </c>
      <c r="B6" s="157" t="s">
        <v>318</v>
      </c>
      <c r="C6" s="158" t="s">
        <v>198</v>
      </c>
      <c r="D6" s="154" t="s">
        <v>33</v>
      </c>
      <c r="E6" s="67"/>
      <c r="F6" s="57"/>
      <c r="G6" s="252"/>
      <c r="H6" s="57"/>
      <c r="I6" s="217"/>
    </row>
    <row r="7" spans="1:446" s="64" customFormat="1" ht="12.75" customHeight="1" x14ac:dyDescent="0.25">
      <c r="A7" s="156" t="s">
        <v>279</v>
      </c>
      <c r="B7" s="145" t="s">
        <v>158</v>
      </c>
      <c r="C7" s="145" t="s">
        <v>208</v>
      </c>
      <c r="D7" s="145" t="s">
        <v>120</v>
      </c>
      <c r="E7" s="145" t="s">
        <v>124</v>
      </c>
      <c r="F7" s="146" t="s">
        <v>34</v>
      </c>
      <c r="G7" s="146" t="s">
        <v>227</v>
      </c>
      <c r="H7" s="146"/>
      <c r="I7" s="146"/>
      <c r="J7" s="183"/>
      <c r="K7" s="182"/>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c r="HJ7" s="14"/>
      <c r="HK7" s="14"/>
      <c r="HL7" s="14"/>
      <c r="HM7" s="14"/>
      <c r="HN7" s="14"/>
      <c r="HO7" s="14"/>
      <c r="HP7" s="14"/>
      <c r="HQ7" s="14"/>
      <c r="HR7" s="14"/>
      <c r="HS7" s="14"/>
      <c r="HT7" s="14"/>
      <c r="HU7" s="14"/>
      <c r="HV7" s="14"/>
      <c r="HW7" s="14"/>
      <c r="HX7" s="14"/>
      <c r="HY7" s="14"/>
      <c r="HZ7" s="14"/>
      <c r="IA7" s="14"/>
      <c r="IB7" s="14"/>
      <c r="IC7" s="14"/>
      <c r="ID7" s="14"/>
      <c r="IE7" s="14"/>
      <c r="IF7" s="14"/>
      <c r="IG7" s="14"/>
      <c r="IH7" s="14"/>
      <c r="II7" s="14"/>
      <c r="IJ7" s="14"/>
      <c r="IK7" s="14"/>
      <c r="IL7" s="14"/>
      <c r="IM7" s="14"/>
      <c r="IN7" s="14"/>
      <c r="IO7" s="14"/>
      <c r="IP7" s="14"/>
      <c r="IQ7" s="14"/>
      <c r="IR7" s="14"/>
      <c r="IS7" s="14"/>
      <c r="IT7" s="14"/>
      <c r="IU7" s="14"/>
      <c r="IV7" s="14"/>
      <c r="IW7" s="14"/>
      <c r="IX7" s="14"/>
      <c r="IY7" s="14"/>
      <c r="IZ7" s="14"/>
      <c r="JA7" s="14"/>
      <c r="JB7" s="14"/>
      <c r="JC7" s="14"/>
      <c r="JD7" s="14"/>
      <c r="JE7" s="14"/>
      <c r="JF7" s="14"/>
      <c r="JG7" s="14"/>
      <c r="JH7" s="14"/>
      <c r="JI7" s="14"/>
      <c r="JJ7" s="14"/>
      <c r="JK7" s="14"/>
      <c r="JL7" s="14"/>
      <c r="JM7" s="14"/>
      <c r="JN7" s="14"/>
      <c r="JO7" s="14"/>
      <c r="JP7" s="14"/>
      <c r="JQ7" s="14"/>
      <c r="JR7" s="14"/>
      <c r="JS7" s="14"/>
      <c r="JT7" s="14"/>
      <c r="JU7" s="14"/>
      <c r="JV7" s="14"/>
      <c r="JW7" s="14"/>
      <c r="JX7" s="14"/>
      <c r="JY7" s="14"/>
      <c r="JZ7" s="14"/>
      <c r="KA7" s="14"/>
      <c r="KB7" s="14"/>
      <c r="KC7" s="14"/>
      <c r="KD7" s="14"/>
      <c r="KE7" s="14"/>
      <c r="KF7" s="14"/>
      <c r="KG7" s="14"/>
      <c r="KH7" s="14"/>
      <c r="KI7" s="14"/>
      <c r="KJ7" s="14"/>
      <c r="KK7" s="14"/>
      <c r="KL7" s="14"/>
      <c r="KM7" s="14"/>
      <c r="KN7" s="14"/>
      <c r="KO7" s="14"/>
      <c r="KP7" s="14"/>
      <c r="KQ7" s="14"/>
      <c r="KR7" s="14"/>
      <c r="KS7" s="14"/>
      <c r="KT7" s="14"/>
      <c r="KU7" s="14"/>
      <c r="KV7" s="14"/>
      <c r="KW7" s="14"/>
      <c r="KX7" s="14"/>
      <c r="KY7" s="14"/>
      <c r="KZ7" s="14"/>
      <c r="LA7" s="14"/>
      <c r="LB7" s="14"/>
      <c r="LC7" s="14"/>
      <c r="LD7" s="14"/>
      <c r="LE7" s="14"/>
      <c r="LF7" s="14"/>
      <c r="LG7" s="14"/>
      <c r="LH7" s="14"/>
      <c r="LI7" s="14"/>
      <c r="LJ7" s="14"/>
      <c r="LK7" s="14"/>
      <c r="LL7" s="14"/>
      <c r="LM7" s="14"/>
      <c r="LN7" s="14"/>
      <c r="LO7" s="14"/>
      <c r="LP7" s="14"/>
      <c r="LQ7" s="14"/>
      <c r="LR7" s="14"/>
      <c r="LS7" s="14"/>
      <c r="LT7" s="14"/>
      <c r="LU7" s="14"/>
      <c r="LV7" s="14"/>
      <c r="LW7" s="14"/>
      <c r="LX7" s="14"/>
      <c r="LY7" s="14"/>
      <c r="LZ7" s="14"/>
      <c r="MA7" s="14"/>
      <c r="MB7" s="14"/>
      <c r="MC7" s="14"/>
      <c r="MD7" s="14"/>
      <c r="ME7" s="14"/>
      <c r="MF7" s="14"/>
      <c r="MG7" s="14"/>
      <c r="MH7" s="14"/>
      <c r="MI7" s="14"/>
      <c r="MJ7" s="14"/>
      <c r="MK7" s="14"/>
      <c r="ML7" s="14"/>
      <c r="MM7" s="14"/>
      <c r="MN7" s="14"/>
      <c r="MO7" s="14"/>
      <c r="MP7" s="14"/>
      <c r="MQ7" s="14"/>
      <c r="MR7" s="14"/>
      <c r="MS7" s="14"/>
      <c r="MT7" s="14"/>
      <c r="MU7" s="14"/>
      <c r="MV7" s="14"/>
      <c r="MW7" s="14"/>
      <c r="MX7" s="14"/>
      <c r="MY7" s="14"/>
      <c r="MZ7" s="14"/>
      <c r="NA7" s="14"/>
      <c r="NB7" s="14"/>
      <c r="NC7" s="14"/>
      <c r="ND7" s="14"/>
      <c r="NE7" s="14"/>
      <c r="NF7" s="14"/>
      <c r="NG7" s="14"/>
      <c r="NH7" s="14"/>
      <c r="NI7" s="14"/>
      <c r="NJ7" s="14"/>
      <c r="NK7" s="14"/>
      <c r="NL7" s="14"/>
      <c r="NM7" s="14"/>
      <c r="NN7" s="14"/>
      <c r="NO7" s="14"/>
      <c r="NP7" s="14"/>
      <c r="NQ7" s="14"/>
      <c r="NR7" s="14"/>
      <c r="NS7" s="14"/>
      <c r="NT7" s="14"/>
      <c r="NU7" s="14"/>
      <c r="NV7" s="14"/>
      <c r="NW7" s="14"/>
      <c r="NX7" s="14"/>
      <c r="NY7" s="14"/>
      <c r="NZ7" s="14"/>
      <c r="OA7" s="14"/>
      <c r="OB7" s="14"/>
      <c r="OC7" s="14"/>
      <c r="OD7" s="14"/>
      <c r="OE7" s="14"/>
      <c r="OF7" s="14"/>
      <c r="OG7" s="14"/>
      <c r="OH7" s="14"/>
      <c r="OI7" s="14"/>
      <c r="OJ7" s="14"/>
      <c r="OK7" s="14"/>
      <c r="OL7" s="14"/>
      <c r="OM7" s="14"/>
      <c r="ON7" s="14"/>
      <c r="OO7" s="14"/>
      <c r="OP7" s="14"/>
      <c r="OQ7" s="14"/>
      <c r="OR7" s="14"/>
      <c r="OS7" s="14"/>
      <c r="OT7" s="14"/>
      <c r="OU7" s="14"/>
      <c r="OV7" s="14"/>
      <c r="OW7" s="14"/>
      <c r="OX7" s="14"/>
      <c r="OY7" s="14"/>
      <c r="OZ7" s="14"/>
      <c r="PA7" s="14"/>
      <c r="PB7" s="14"/>
      <c r="PC7" s="14"/>
      <c r="PD7" s="14"/>
      <c r="PE7" s="14"/>
      <c r="PF7" s="14"/>
      <c r="PG7" s="14"/>
      <c r="PH7" s="14"/>
      <c r="PI7" s="14"/>
      <c r="PJ7" s="14"/>
      <c r="PK7" s="14"/>
      <c r="PL7" s="14"/>
      <c r="PM7" s="14"/>
      <c r="PN7" s="14"/>
      <c r="PO7" s="14"/>
      <c r="PP7" s="14"/>
      <c r="PQ7" s="14"/>
      <c r="PR7" s="14"/>
      <c r="PS7" s="14"/>
      <c r="PT7" s="14"/>
      <c r="PU7" s="14"/>
      <c r="PV7" s="14"/>
      <c r="PW7" s="14"/>
      <c r="PX7" s="14"/>
      <c r="PY7" s="14"/>
      <c r="PZ7" s="14"/>
      <c r="QA7" s="14"/>
      <c r="QB7" s="14"/>
      <c r="QC7" s="14"/>
      <c r="QD7" s="14"/>
    </row>
    <row r="8" spans="1:446" x14ac:dyDescent="0.3">
      <c r="A8" s="141" t="s">
        <v>35</v>
      </c>
      <c r="D8" s="28"/>
      <c r="E8" s="28"/>
      <c r="F8" s="254"/>
      <c r="G8" s="28"/>
      <c r="H8" s="28"/>
      <c r="I8" s="251"/>
    </row>
    <row r="9" spans="1:446" ht="36" x14ac:dyDescent="0.3">
      <c r="A9" s="29" t="s">
        <v>121</v>
      </c>
      <c r="B9" s="240" t="s">
        <v>270</v>
      </c>
      <c r="C9" s="158" t="s">
        <v>197</v>
      </c>
      <c r="D9" s="28"/>
      <c r="E9" s="67"/>
      <c r="F9" s="57"/>
      <c r="G9" s="252"/>
      <c r="H9" s="57"/>
      <c r="I9" s="217"/>
      <c r="J9" s="250"/>
    </row>
    <row r="10" spans="1:446" ht="72" x14ac:dyDescent="0.3">
      <c r="A10" s="29" t="s">
        <v>145</v>
      </c>
      <c r="B10" s="169" t="s">
        <v>292</v>
      </c>
      <c r="C10" s="160" t="s">
        <v>197</v>
      </c>
      <c r="D10" s="154" t="s">
        <v>33</v>
      </c>
      <c r="E10" s="67"/>
      <c r="F10" s="57"/>
      <c r="G10" s="252"/>
      <c r="H10" s="57"/>
      <c r="I10" s="217"/>
    </row>
    <row r="11" spans="1:446" ht="36" x14ac:dyDescent="0.3">
      <c r="A11" s="29" t="s">
        <v>146</v>
      </c>
      <c r="B11" s="157" t="s">
        <v>235</v>
      </c>
      <c r="C11" s="158" t="s">
        <v>198</v>
      </c>
      <c r="D11" s="154" t="s">
        <v>33</v>
      </c>
      <c r="E11" s="67"/>
      <c r="F11" s="57"/>
      <c r="G11" s="252"/>
      <c r="H11" s="57"/>
      <c r="I11" s="217"/>
    </row>
    <row r="12" spans="1:446" ht="24" x14ac:dyDescent="0.3">
      <c r="A12" s="29" t="s">
        <v>147</v>
      </c>
      <c r="B12" s="157" t="s">
        <v>236</v>
      </c>
      <c r="C12" s="158" t="s">
        <v>198</v>
      </c>
      <c r="D12" s="154" t="s">
        <v>33</v>
      </c>
      <c r="E12" s="67"/>
      <c r="F12" s="57"/>
      <c r="G12" s="252"/>
      <c r="H12" s="57"/>
      <c r="I12" s="217"/>
    </row>
    <row r="13" spans="1:446" ht="48" x14ac:dyDescent="0.3">
      <c r="A13" s="29" t="s">
        <v>150</v>
      </c>
      <c r="B13" s="157" t="s">
        <v>280</v>
      </c>
      <c r="C13" s="158" t="s">
        <v>198</v>
      </c>
      <c r="D13" s="154" t="s">
        <v>33</v>
      </c>
      <c r="E13" s="67"/>
      <c r="F13" s="57"/>
      <c r="G13" s="252"/>
      <c r="H13" s="57"/>
      <c r="I13" s="217"/>
    </row>
    <row r="14" spans="1:446" ht="76.5" customHeight="1" x14ac:dyDescent="0.3">
      <c r="A14" s="29" t="s">
        <v>148</v>
      </c>
      <c r="B14" s="157" t="s">
        <v>296</v>
      </c>
      <c r="C14" s="158" t="s">
        <v>199</v>
      </c>
      <c r="D14" s="154"/>
      <c r="E14" s="67"/>
      <c r="F14" s="57"/>
      <c r="G14" s="252"/>
      <c r="H14" s="57"/>
      <c r="I14" s="217"/>
    </row>
    <row r="15" spans="1:446" ht="22.5" customHeight="1" x14ac:dyDescent="0.3">
      <c r="A15" s="281" t="s">
        <v>53</v>
      </c>
      <c r="B15" s="145"/>
      <c r="C15" s="145"/>
      <c r="D15" s="152" t="s">
        <v>33</v>
      </c>
      <c r="E15" s="156" t="s">
        <v>56</v>
      </c>
      <c r="F15" s="255"/>
      <c r="G15" s="156"/>
      <c r="H15" s="156"/>
      <c r="I15" s="156"/>
      <c r="J15" s="209"/>
    </row>
    <row r="16" spans="1:446" ht="4.5" customHeight="1" x14ac:dyDescent="0.3">
      <c r="B16" s="29"/>
      <c r="C16" s="30"/>
      <c r="D16" s="30"/>
    </row>
    <row r="17" spans="1:446" s="64" customFormat="1" ht="12.75" customHeight="1" x14ac:dyDescent="0.25">
      <c r="A17" s="156" t="s">
        <v>151</v>
      </c>
      <c r="B17" s="145" t="s">
        <v>158</v>
      </c>
      <c r="C17" s="145" t="s">
        <v>208</v>
      </c>
      <c r="D17" s="145" t="s">
        <v>120</v>
      </c>
      <c r="E17" s="145" t="s">
        <v>124</v>
      </c>
      <c r="F17" s="146" t="s">
        <v>34</v>
      </c>
      <c r="G17" s="146" t="s">
        <v>227</v>
      </c>
      <c r="H17" s="146"/>
      <c r="I17" s="146"/>
      <c r="J17" s="183"/>
      <c r="K17" s="182"/>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4"/>
      <c r="EV17" s="14"/>
      <c r="EW17" s="14"/>
      <c r="EX17" s="14"/>
      <c r="EY17" s="14"/>
      <c r="EZ17" s="14"/>
      <c r="FA17" s="14"/>
      <c r="FB17" s="14"/>
      <c r="FC17" s="14"/>
      <c r="FD17" s="14"/>
      <c r="FE17" s="14"/>
      <c r="FF17" s="14"/>
      <c r="FG17" s="14"/>
      <c r="FH17" s="14"/>
      <c r="FI17" s="14"/>
      <c r="FJ17" s="14"/>
      <c r="FK17" s="14"/>
      <c r="FL17" s="14"/>
      <c r="FM17" s="14"/>
      <c r="FN17" s="14"/>
      <c r="FO17" s="14"/>
      <c r="FP17" s="14"/>
      <c r="FQ17" s="14"/>
      <c r="FR17" s="14"/>
      <c r="FS17" s="14"/>
      <c r="FT17" s="14"/>
      <c r="FU17" s="14"/>
      <c r="FV17" s="14"/>
      <c r="FW17" s="14"/>
      <c r="FX17" s="14"/>
      <c r="FY17" s="14"/>
      <c r="FZ17" s="14"/>
      <c r="GA17" s="14"/>
      <c r="GB17" s="14"/>
      <c r="GC17" s="14"/>
      <c r="GD17" s="14"/>
      <c r="GE17" s="14"/>
      <c r="GF17" s="14"/>
      <c r="GG17" s="14"/>
      <c r="GH17" s="14"/>
      <c r="GI17" s="14"/>
      <c r="GJ17" s="14"/>
      <c r="GK17" s="14"/>
      <c r="GL17" s="14"/>
      <c r="GM17" s="14"/>
      <c r="GN17" s="14"/>
      <c r="GO17" s="14"/>
      <c r="GP17" s="14"/>
      <c r="GQ17" s="14"/>
      <c r="GR17" s="14"/>
      <c r="GS17" s="14"/>
      <c r="GT17" s="14"/>
      <c r="GU17" s="14"/>
      <c r="GV17" s="14"/>
      <c r="GW17" s="14"/>
      <c r="GX17" s="14"/>
      <c r="GY17" s="14"/>
      <c r="GZ17" s="14"/>
      <c r="HA17" s="14"/>
      <c r="HB17" s="14"/>
      <c r="HC17" s="14"/>
      <c r="HD17" s="14"/>
      <c r="HE17" s="14"/>
      <c r="HF17" s="14"/>
      <c r="HG17" s="14"/>
      <c r="HH17" s="14"/>
      <c r="HI17" s="14"/>
      <c r="HJ17" s="14"/>
      <c r="HK17" s="14"/>
      <c r="HL17" s="14"/>
      <c r="HM17" s="14"/>
      <c r="HN17" s="14"/>
      <c r="HO17" s="14"/>
      <c r="HP17" s="14"/>
      <c r="HQ17" s="14"/>
      <c r="HR17" s="14"/>
      <c r="HS17" s="14"/>
      <c r="HT17" s="14"/>
      <c r="HU17" s="14"/>
      <c r="HV17" s="14"/>
      <c r="HW17" s="14"/>
      <c r="HX17" s="14"/>
      <c r="HY17" s="14"/>
      <c r="HZ17" s="14"/>
      <c r="IA17" s="14"/>
      <c r="IB17" s="14"/>
      <c r="IC17" s="14"/>
      <c r="ID17" s="14"/>
      <c r="IE17" s="14"/>
      <c r="IF17" s="14"/>
      <c r="IG17" s="14"/>
      <c r="IH17" s="14"/>
      <c r="II17" s="14"/>
      <c r="IJ17" s="14"/>
      <c r="IK17" s="14"/>
      <c r="IL17" s="14"/>
      <c r="IM17" s="14"/>
      <c r="IN17" s="14"/>
      <c r="IO17" s="14"/>
      <c r="IP17" s="14"/>
      <c r="IQ17" s="14"/>
      <c r="IR17" s="14"/>
      <c r="IS17" s="14"/>
      <c r="IT17" s="14"/>
      <c r="IU17" s="14"/>
      <c r="IV17" s="14"/>
      <c r="IW17" s="14"/>
      <c r="IX17" s="14"/>
      <c r="IY17" s="14"/>
      <c r="IZ17" s="14"/>
      <c r="JA17" s="14"/>
      <c r="JB17" s="14"/>
      <c r="JC17" s="14"/>
      <c r="JD17" s="14"/>
      <c r="JE17" s="14"/>
      <c r="JF17" s="14"/>
      <c r="JG17" s="14"/>
      <c r="JH17" s="14"/>
      <c r="JI17" s="14"/>
      <c r="JJ17" s="14"/>
      <c r="JK17" s="14"/>
      <c r="JL17" s="14"/>
      <c r="JM17" s="14"/>
      <c r="JN17" s="14"/>
      <c r="JO17" s="14"/>
      <c r="JP17" s="14"/>
      <c r="JQ17" s="14"/>
      <c r="JR17" s="14"/>
      <c r="JS17" s="14"/>
      <c r="JT17" s="14"/>
      <c r="JU17" s="14"/>
      <c r="JV17" s="14"/>
      <c r="JW17" s="14"/>
      <c r="JX17" s="14"/>
      <c r="JY17" s="14"/>
      <c r="JZ17" s="14"/>
      <c r="KA17" s="14"/>
      <c r="KB17" s="14"/>
      <c r="KC17" s="14"/>
      <c r="KD17" s="14"/>
      <c r="KE17" s="14"/>
      <c r="KF17" s="14"/>
      <c r="KG17" s="14"/>
      <c r="KH17" s="14"/>
      <c r="KI17" s="14"/>
      <c r="KJ17" s="14"/>
      <c r="KK17" s="14"/>
      <c r="KL17" s="14"/>
      <c r="KM17" s="14"/>
      <c r="KN17" s="14"/>
      <c r="KO17" s="14"/>
      <c r="KP17" s="14"/>
      <c r="KQ17" s="14"/>
      <c r="KR17" s="14"/>
      <c r="KS17" s="14"/>
      <c r="KT17" s="14"/>
      <c r="KU17" s="14"/>
      <c r="KV17" s="14"/>
      <c r="KW17" s="14"/>
      <c r="KX17" s="14"/>
      <c r="KY17" s="14"/>
      <c r="KZ17" s="14"/>
      <c r="LA17" s="14"/>
      <c r="LB17" s="14"/>
      <c r="LC17" s="14"/>
      <c r="LD17" s="14"/>
      <c r="LE17" s="14"/>
      <c r="LF17" s="14"/>
      <c r="LG17" s="14"/>
      <c r="LH17" s="14"/>
      <c r="LI17" s="14"/>
      <c r="LJ17" s="14"/>
      <c r="LK17" s="14"/>
      <c r="LL17" s="14"/>
      <c r="LM17" s="14"/>
      <c r="LN17" s="14"/>
      <c r="LO17" s="14"/>
      <c r="LP17" s="14"/>
      <c r="LQ17" s="14"/>
      <c r="LR17" s="14"/>
      <c r="LS17" s="14"/>
      <c r="LT17" s="14"/>
      <c r="LU17" s="14"/>
      <c r="LV17" s="14"/>
      <c r="LW17" s="14"/>
      <c r="LX17" s="14"/>
      <c r="LY17" s="14"/>
      <c r="LZ17" s="14"/>
      <c r="MA17" s="14"/>
      <c r="MB17" s="14"/>
      <c r="MC17" s="14"/>
      <c r="MD17" s="14"/>
      <c r="ME17" s="14"/>
      <c r="MF17" s="14"/>
      <c r="MG17" s="14"/>
      <c r="MH17" s="14"/>
      <c r="MI17" s="14"/>
      <c r="MJ17" s="14"/>
      <c r="MK17" s="14"/>
      <c r="ML17" s="14"/>
      <c r="MM17" s="14"/>
      <c r="MN17" s="14"/>
      <c r="MO17" s="14"/>
      <c r="MP17" s="14"/>
      <c r="MQ17" s="14"/>
      <c r="MR17" s="14"/>
      <c r="MS17" s="14"/>
      <c r="MT17" s="14"/>
      <c r="MU17" s="14"/>
      <c r="MV17" s="14"/>
      <c r="MW17" s="14"/>
      <c r="MX17" s="14"/>
      <c r="MY17" s="14"/>
      <c r="MZ17" s="14"/>
      <c r="NA17" s="14"/>
      <c r="NB17" s="14"/>
      <c r="NC17" s="14"/>
      <c r="ND17" s="14"/>
      <c r="NE17" s="14"/>
      <c r="NF17" s="14"/>
      <c r="NG17" s="14"/>
      <c r="NH17" s="14"/>
      <c r="NI17" s="14"/>
      <c r="NJ17" s="14"/>
      <c r="NK17" s="14"/>
      <c r="NL17" s="14"/>
      <c r="NM17" s="14"/>
      <c r="NN17" s="14"/>
      <c r="NO17" s="14"/>
      <c r="NP17" s="14"/>
      <c r="NQ17" s="14"/>
      <c r="NR17" s="14"/>
      <c r="NS17" s="14"/>
      <c r="NT17" s="14"/>
      <c r="NU17" s="14"/>
      <c r="NV17" s="14"/>
      <c r="NW17" s="14"/>
      <c r="NX17" s="14"/>
      <c r="NY17" s="14"/>
      <c r="NZ17" s="14"/>
      <c r="OA17" s="14"/>
      <c r="OB17" s="14"/>
      <c r="OC17" s="14"/>
      <c r="OD17" s="14"/>
      <c r="OE17" s="14"/>
      <c r="OF17" s="14"/>
      <c r="OG17" s="14"/>
      <c r="OH17" s="14"/>
      <c r="OI17" s="14"/>
      <c r="OJ17" s="14"/>
      <c r="OK17" s="14"/>
      <c r="OL17" s="14"/>
      <c r="OM17" s="14"/>
      <c r="ON17" s="14"/>
      <c r="OO17" s="14"/>
      <c r="OP17" s="14"/>
      <c r="OQ17" s="14"/>
      <c r="OR17" s="14"/>
      <c r="OS17" s="14"/>
      <c r="OT17" s="14"/>
      <c r="OU17" s="14"/>
      <c r="OV17" s="14"/>
      <c r="OW17" s="14"/>
      <c r="OX17" s="14"/>
      <c r="OY17" s="14"/>
      <c r="OZ17" s="14"/>
      <c r="PA17" s="14"/>
      <c r="PB17" s="14"/>
      <c r="PC17" s="14"/>
      <c r="PD17" s="14"/>
      <c r="PE17" s="14"/>
      <c r="PF17" s="14"/>
      <c r="PG17" s="14"/>
      <c r="PH17" s="14"/>
      <c r="PI17" s="14"/>
      <c r="PJ17" s="14"/>
      <c r="PK17" s="14"/>
      <c r="PL17" s="14"/>
      <c r="PM17" s="14"/>
      <c r="PN17" s="14"/>
      <c r="PO17" s="14"/>
      <c r="PP17" s="14"/>
      <c r="PQ17" s="14"/>
      <c r="PR17" s="14"/>
      <c r="PS17" s="14"/>
      <c r="PT17" s="14"/>
      <c r="PU17" s="14"/>
      <c r="PV17" s="14"/>
      <c r="PW17" s="14"/>
      <c r="PX17" s="14"/>
      <c r="PY17" s="14"/>
      <c r="PZ17" s="14"/>
      <c r="QA17" s="14"/>
      <c r="QB17" s="14"/>
      <c r="QC17" s="14"/>
      <c r="QD17" s="14"/>
    </row>
    <row r="18" spans="1:446" ht="36" x14ac:dyDescent="0.3">
      <c r="A18" s="29" t="s">
        <v>149</v>
      </c>
      <c r="B18" s="157" t="s">
        <v>363</v>
      </c>
      <c r="C18" s="158" t="s">
        <v>200</v>
      </c>
      <c r="D18" s="154" t="s">
        <v>33</v>
      </c>
      <c r="E18" s="67"/>
      <c r="F18" s="57"/>
      <c r="G18" s="220"/>
      <c r="H18" s="57"/>
      <c r="I18" s="217"/>
    </row>
    <row r="19" spans="1:446" ht="12" customHeight="1" x14ac:dyDescent="0.3">
      <c r="A19" s="256" t="s">
        <v>281</v>
      </c>
      <c r="B19" s="145"/>
      <c r="C19" s="145"/>
      <c r="D19" s="152" t="s">
        <v>112</v>
      </c>
      <c r="E19" s="156" t="s">
        <v>282</v>
      </c>
      <c r="F19" s="255"/>
      <c r="G19" s="156"/>
      <c r="H19" s="156"/>
      <c r="I19" s="156"/>
    </row>
    <row r="20" spans="1:446" ht="4.5" customHeight="1" x14ac:dyDescent="0.3">
      <c r="B20" s="29"/>
      <c r="C20" s="30"/>
      <c r="D20" s="30"/>
    </row>
    <row r="21" spans="1:446" s="64" customFormat="1" ht="12.75" customHeight="1" x14ac:dyDescent="0.25">
      <c r="A21" s="156" t="s">
        <v>152</v>
      </c>
      <c r="B21" s="145" t="s">
        <v>158</v>
      </c>
      <c r="C21" s="145" t="s">
        <v>208</v>
      </c>
      <c r="D21" s="145" t="s">
        <v>120</v>
      </c>
      <c r="E21" s="145" t="s">
        <v>124</v>
      </c>
      <c r="F21" s="146" t="s">
        <v>34</v>
      </c>
      <c r="G21" s="146" t="s">
        <v>227</v>
      </c>
      <c r="H21" s="146"/>
      <c r="I21" s="146"/>
      <c r="J21" s="183"/>
      <c r="K21" s="182"/>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c r="DW21" s="14"/>
      <c r="DX21" s="14"/>
      <c r="DY21" s="14"/>
      <c r="DZ21" s="14"/>
      <c r="EA21" s="14"/>
      <c r="EB21" s="14"/>
      <c r="EC21" s="14"/>
      <c r="ED21" s="14"/>
      <c r="EE21" s="14"/>
      <c r="EF21" s="14"/>
      <c r="EG21" s="14"/>
      <c r="EH21" s="14"/>
      <c r="EI21" s="14"/>
      <c r="EJ21" s="14"/>
      <c r="EK21" s="14"/>
      <c r="EL21" s="14"/>
      <c r="EM21" s="14"/>
      <c r="EN21" s="14"/>
      <c r="EO21" s="14"/>
      <c r="EP21" s="14"/>
      <c r="EQ21" s="14"/>
      <c r="ER21" s="14"/>
      <c r="ES21" s="14"/>
      <c r="ET21" s="14"/>
      <c r="EU21" s="14"/>
      <c r="EV21" s="14"/>
      <c r="EW21" s="14"/>
      <c r="EX21" s="14"/>
      <c r="EY21" s="14"/>
      <c r="EZ21" s="14"/>
      <c r="FA21" s="14"/>
      <c r="FB21" s="14"/>
      <c r="FC21" s="14"/>
      <c r="FD21" s="14"/>
      <c r="FE21" s="14"/>
      <c r="FF21" s="14"/>
      <c r="FG21" s="14"/>
      <c r="FH21" s="14"/>
      <c r="FI21" s="14"/>
      <c r="FJ21" s="14"/>
      <c r="FK21" s="14"/>
      <c r="FL21" s="14"/>
      <c r="FM21" s="14"/>
      <c r="FN21" s="14"/>
      <c r="FO21" s="14"/>
      <c r="FP21" s="14"/>
      <c r="FQ21" s="14"/>
      <c r="FR21" s="14"/>
      <c r="FS21" s="14"/>
      <c r="FT21" s="14"/>
      <c r="FU21" s="14"/>
      <c r="FV21" s="14"/>
      <c r="FW21" s="14"/>
      <c r="FX21" s="14"/>
      <c r="FY21" s="14"/>
      <c r="FZ21" s="14"/>
      <c r="GA21" s="14"/>
      <c r="GB21" s="14"/>
      <c r="GC21" s="14"/>
      <c r="GD21" s="14"/>
      <c r="GE21" s="14"/>
      <c r="GF21" s="14"/>
      <c r="GG21" s="14"/>
      <c r="GH21" s="14"/>
      <c r="GI21" s="14"/>
      <c r="GJ21" s="14"/>
      <c r="GK21" s="14"/>
      <c r="GL21" s="14"/>
      <c r="GM21" s="14"/>
      <c r="GN21" s="14"/>
      <c r="GO21" s="14"/>
      <c r="GP21" s="14"/>
      <c r="GQ21" s="14"/>
      <c r="GR21" s="14"/>
      <c r="GS21" s="14"/>
      <c r="GT21" s="14"/>
      <c r="GU21" s="14"/>
      <c r="GV21" s="14"/>
      <c r="GW21" s="14"/>
      <c r="GX21" s="14"/>
      <c r="GY21" s="14"/>
      <c r="GZ21" s="14"/>
      <c r="HA21" s="14"/>
      <c r="HB21" s="14"/>
      <c r="HC21" s="14"/>
      <c r="HD21" s="14"/>
      <c r="HE21" s="14"/>
      <c r="HF21" s="14"/>
      <c r="HG21" s="14"/>
      <c r="HH21" s="14"/>
      <c r="HI21" s="14"/>
      <c r="HJ21" s="14"/>
      <c r="HK21" s="14"/>
      <c r="HL21" s="14"/>
      <c r="HM21" s="14"/>
      <c r="HN21" s="14"/>
      <c r="HO21" s="14"/>
      <c r="HP21" s="14"/>
      <c r="HQ21" s="14"/>
      <c r="HR21" s="14"/>
      <c r="HS21" s="14"/>
      <c r="HT21" s="14"/>
      <c r="HU21" s="14"/>
      <c r="HV21" s="14"/>
      <c r="HW21" s="14"/>
      <c r="HX21" s="14"/>
      <c r="HY21" s="14"/>
      <c r="HZ21" s="14"/>
      <c r="IA21" s="14"/>
      <c r="IB21" s="14"/>
      <c r="IC21" s="14"/>
      <c r="ID21" s="14"/>
      <c r="IE21" s="14"/>
      <c r="IF21" s="14"/>
      <c r="IG21" s="14"/>
      <c r="IH21" s="14"/>
      <c r="II21" s="14"/>
      <c r="IJ21" s="14"/>
      <c r="IK21" s="14"/>
      <c r="IL21" s="14"/>
      <c r="IM21" s="14"/>
      <c r="IN21" s="14"/>
      <c r="IO21" s="14"/>
      <c r="IP21" s="14"/>
      <c r="IQ21" s="14"/>
      <c r="IR21" s="14"/>
      <c r="IS21" s="14"/>
      <c r="IT21" s="14"/>
      <c r="IU21" s="14"/>
      <c r="IV21" s="14"/>
      <c r="IW21" s="14"/>
      <c r="IX21" s="14"/>
      <c r="IY21" s="14"/>
      <c r="IZ21" s="14"/>
      <c r="JA21" s="14"/>
      <c r="JB21" s="14"/>
      <c r="JC21" s="14"/>
      <c r="JD21" s="14"/>
      <c r="JE21" s="14"/>
      <c r="JF21" s="14"/>
      <c r="JG21" s="14"/>
      <c r="JH21" s="14"/>
      <c r="JI21" s="14"/>
      <c r="JJ21" s="14"/>
      <c r="JK21" s="14"/>
      <c r="JL21" s="14"/>
      <c r="JM21" s="14"/>
      <c r="JN21" s="14"/>
      <c r="JO21" s="14"/>
      <c r="JP21" s="14"/>
      <c r="JQ21" s="14"/>
      <c r="JR21" s="14"/>
      <c r="JS21" s="14"/>
      <c r="JT21" s="14"/>
      <c r="JU21" s="14"/>
      <c r="JV21" s="14"/>
      <c r="JW21" s="14"/>
      <c r="JX21" s="14"/>
      <c r="JY21" s="14"/>
      <c r="JZ21" s="14"/>
      <c r="KA21" s="14"/>
      <c r="KB21" s="14"/>
      <c r="KC21" s="14"/>
      <c r="KD21" s="14"/>
      <c r="KE21" s="14"/>
      <c r="KF21" s="14"/>
      <c r="KG21" s="14"/>
      <c r="KH21" s="14"/>
      <c r="KI21" s="14"/>
      <c r="KJ21" s="14"/>
      <c r="KK21" s="14"/>
      <c r="KL21" s="14"/>
      <c r="KM21" s="14"/>
      <c r="KN21" s="14"/>
      <c r="KO21" s="14"/>
      <c r="KP21" s="14"/>
      <c r="KQ21" s="14"/>
      <c r="KR21" s="14"/>
      <c r="KS21" s="14"/>
      <c r="KT21" s="14"/>
      <c r="KU21" s="14"/>
      <c r="KV21" s="14"/>
      <c r="KW21" s="14"/>
      <c r="KX21" s="14"/>
      <c r="KY21" s="14"/>
      <c r="KZ21" s="14"/>
      <c r="LA21" s="14"/>
      <c r="LB21" s="14"/>
      <c r="LC21" s="14"/>
      <c r="LD21" s="14"/>
      <c r="LE21" s="14"/>
      <c r="LF21" s="14"/>
      <c r="LG21" s="14"/>
      <c r="LH21" s="14"/>
      <c r="LI21" s="14"/>
      <c r="LJ21" s="14"/>
      <c r="LK21" s="14"/>
      <c r="LL21" s="14"/>
      <c r="LM21" s="14"/>
      <c r="LN21" s="14"/>
      <c r="LO21" s="14"/>
      <c r="LP21" s="14"/>
      <c r="LQ21" s="14"/>
      <c r="LR21" s="14"/>
      <c r="LS21" s="14"/>
      <c r="LT21" s="14"/>
      <c r="LU21" s="14"/>
      <c r="LV21" s="14"/>
      <c r="LW21" s="14"/>
      <c r="LX21" s="14"/>
      <c r="LY21" s="14"/>
      <c r="LZ21" s="14"/>
      <c r="MA21" s="14"/>
      <c r="MB21" s="14"/>
      <c r="MC21" s="14"/>
      <c r="MD21" s="14"/>
      <c r="ME21" s="14"/>
      <c r="MF21" s="14"/>
      <c r="MG21" s="14"/>
      <c r="MH21" s="14"/>
      <c r="MI21" s="14"/>
      <c r="MJ21" s="14"/>
      <c r="MK21" s="14"/>
      <c r="ML21" s="14"/>
      <c r="MM21" s="14"/>
      <c r="MN21" s="14"/>
      <c r="MO21" s="14"/>
      <c r="MP21" s="14"/>
      <c r="MQ21" s="14"/>
      <c r="MR21" s="14"/>
      <c r="MS21" s="14"/>
      <c r="MT21" s="14"/>
      <c r="MU21" s="14"/>
      <c r="MV21" s="14"/>
      <c r="MW21" s="14"/>
      <c r="MX21" s="14"/>
      <c r="MY21" s="14"/>
      <c r="MZ21" s="14"/>
      <c r="NA21" s="14"/>
      <c r="NB21" s="14"/>
      <c r="NC21" s="14"/>
      <c r="ND21" s="14"/>
      <c r="NE21" s="14"/>
      <c r="NF21" s="14"/>
      <c r="NG21" s="14"/>
      <c r="NH21" s="14"/>
      <c r="NI21" s="14"/>
      <c r="NJ21" s="14"/>
      <c r="NK21" s="14"/>
      <c r="NL21" s="14"/>
      <c r="NM21" s="14"/>
      <c r="NN21" s="14"/>
      <c r="NO21" s="14"/>
      <c r="NP21" s="14"/>
      <c r="NQ21" s="14"/>
      <c r="NR21" s="14"/>
      <c r="NS21" s="14"/>
      <c r="NT21" s="14"/>
      <c r="NU21" s="14"/>
      <c r="NV21" s="14"/>
      <c r="NW21" s="14"/>
      <c r="NX21" s="14"/>
      <c r="NY21" s="14"/>
      <c r="NZ21" s="14"/>
      <c r="OA21" s="14"/>
      <c r="OB21" s="14"/>
      <c r="OC21" s="14"/>
      <c r="OD21" s="14"/>
      <c r="OE21" s="14"/>
      <c r="OF21" s="14"/>
      <c r="OG21" s="14"/>
      <c r="OH21" s="14"/>
      <c r="OI21" s="14"/>
      <c r="OJ21" s="14"/>
      <c r="OK21" s="14"/>
      <c r="OL21" s="14"/>
      <c r="OM21" s="14"/>
      <c r="ON21" s="14"/>
      <c r="OO21" s="14"/>
      <c r="OP21" s="14"/>
      <c r="OQ21" s="14"/>
      <c r="OR21" s="14"/>
      <c r="OS21" s="14"/>
      <c r="OT21" s="14"/>
      <c r="OU21" s="14"/>
      <c r="OV21" s="14"/>
      <c r="OW21" s="14"/>
      <c r="OX21" s="14"/>
      <c r="OY21" s="14"/>
      <c r="OZ21" s="14"/>
      <c r="PA21" s="14"/>
      <c r="PB21" s="14"/>
      <c r="PC21" s="14"/>
      <c r="PD21" s="14"/>
      <c r="PE21" s="14"/>
      <c r="PF21" s="14"/>
      <c r="PG21" s="14"/>
      <c r="PH21" s="14"/>
      <c r="PI21" s="14"/>
      <c r="PJ21" s="14"/>
      <c r="PK21" s="14"/>
      <c r="PL21" s="14"/>
      <c r="PM21" s="14"/>
      <c r="PN21" s="14"/>
      <c r="PO21" s="14"/>
      <c r="PP21" s="14"/>
      <c r="PQ21" s="14"/>
      <c r="PR21" s="14"/>
      <c r="PS21" s="14"/>
      <c r="PT21" s="14"/>
      <c r="PU21" s="14"/>
      <c r="PV21" s="14"/>
      <c r="PW21" s="14"/>
      <c r="PX21" s="14"/>
      <c r="PY21" s="14"/>
      <c r="PZ21" s="14"/>
      <c r="QA21" s="14"/>
      <c r="QB21" s="14"/>
      <c r="QC21" s="14"/>
      <c r="QD21" s="14"/>
    </row>
    <row r="22" spans="1:446" ht="36" x14ac:dyDescent="0.3">
      <c r="A22" s="26" t="s">
        <v>153</v>
      </c>
      <c r="B22" s="26" t="s">
        <v>237</v>
      </c>
      <c r="C22" s="158" t="s">
        <v>200</v>
      </c>
      <c r="D22" s="154" t="s">
        <v>33</v>
      </c>
      <c r="E22" s="67"/>
      <c r="F22" s="57"/>
      <c r="G22" s="220"/>
      <c r="H22" s="57"/>
      <c r="I22" s="217"/>
    </row>
    <row r="23" spans="1:446" ht="84" x14ac:dyDescent="0.3">
      <c r="A23" s="26" t="s">
        <v>154</v>
      </c>
      <c r="B23" s="157" t="s">
        <v>304</v>
      </c>
      <c r="C23" s="158" t="s">
        <v>197</v>
      </c>
      <c r="E23" s="67"/>
      <c r="F23" s="57"/>
      <c r="G23" s="220"/>
      <c r="H23" s="57"/>
      <c r="I23" s="217"/>
      <c r="J23" s="250"/>
    </row>
    <row r="24" spans="1:446" ht="72" x14ac:dyDescent="0.3">
      <c r="A24" s="26" t="s">
        <v>155</v>
      </c>
      <c r="B24" s="157" t="s">
        <v>305</v>
      </c>
      <c r="C24" s="158" t="s">
        <v>197</v>
      </c>
      <c r="E24" s="67"/>
      <c r="F24" s="57"/>
      <c r="G24" s="220"/>
      <c r="H24" s="57"/>
      <c r="I24" s="217"/>
    </row>
    <row r="25" spans="1:446" ht="36" x14ac:dyDescent="0.3">
      <c r="A25" s="26" t="s">
        <v>156</v>
      </c>
      <c r="B25" s="157" t="s">
        <v>272</v>
      </c>
      <c r="C25" s="158" t="s">
        <v>198</v>
      </c>
      <c r="E25" s="67"/>
      <c r="F25" s="57"/>
      <c r="G25" s="220"/>
      <c r="H25" s="57"/>
      <c r="I25" s="217"/>
    </row>
    <row r="26" spans="1:446" ht="96" x14ac:dyDescent="0.3">
      <c r="A26" s="26" t="s">
        <v>157</v>
      </c>
      <c r="B26" s="157" t="s">
        <v>306</v>
      </c>
      <c r="C26" s="158" t="s">
        <v>197</v>
      </c>
      <c r="E26" s="67"/>
      <c r="F26" s="57"/>
      <c r="G26" s="220"/>
      <c r="H26" s="57"/>
      <c r="I26" s="217"/>
    </row>
    <row r="27" spans="1:446" x14ac:dyDescent="0.3">
      <c r="A27" s="141" t="s">
        <v>136</v>
      </c>
      <c r="B27" s="161" t="s">
        <v>158</v>
      </c>
      <c r="C27" s="161" t="s">
        <v>208</v>
      </c>
      <c r="D27" s="161" t="s">
        <v>120</v>
      </c>
      <c r="E27" s="161" t="s">
        <v>124</v>
      </c>
      <c r="F27" s="162" t="s">
        <v>34</v>
      </c>
      <c r="G27" s="253" t="s">
        <v>227</v>
      </c>
      <c r="H27" s="162"/>
      <c r="I27" s="162"/>
    </row>
    <row r="28" spans="1:446" ht="96" x14ac:dyDescent="0.3">
      <c r="A28" s="26" t="s">
        <v>160</v>
      </c>
      <c r="B28" s="157" t="s">
        <v>319</v>
      </c>
      <c r="C28" s="158" t="s">
        <v>197</v>
      </c>
      <c r="D28" s="28"/>
      <c r="E28" s="67"/>
      <c r="F28" s="57"/>
      <c r="G28" s="220"/>
      <c r="H28" s="57"/>
      <c r="I28" s="217"/>
    </row>
    <row r="29" spans="1:446" ht="84" x14ac:dyDescent="0.3">
      <c r="A29" s="26" t="s">
        <v>161</v>
      </c>
      <c r="B29" s="157" t="s">
        <v>307</v>
      </c>
      <c r="C29" s="158" t="s">
        <v>197</v>
      </c>
      <c r="D29" s="28"/>
      <c r="E29" s="67"/>
      <c r="F29" s="57"/>
      <c r="G29" s="220"/>
      <c r="H29" s="57"/>
      <c r="I29" s="217"/>
    </row>
    <row r="30" spans="1:446" ht="127.5" customHeight="1" x14ac:dyDescent="0.3">
      <c r="A30" s="26" t="s">
        <v>162</v>
      </c>
      <c r="B30" s="157" t="s">
        <v>273</v>
      </c>
      <c r="C30" s="158" t="s">
        <v>198</v>
      </c>
      <c r="D30" s="28"/>
      <c r="E30" s="67"/>
      <c r="F30" s="57"/>
      <c r="G30" s="220"/>
      <c r="H30" s="57"/>
      <c r="I30" s="217"/>
    </row>
    <row r="31" spans="1:446" x14ac:dyDescent="0.3">
      <c r="A31" s="141" t="s">
        <v>138</v>
      </c>
      <c r="B31" s="161" t="s">
        <v>158</v>
      </c>
      <c r="C31" s="161" t="s">
        <v>208</v>
      </c>
      <c r="D31" s="161" t="s">
        <v>120</v>
      </c>
      <c r="E31" s="161" t="s">
        <v>124</v>
      </c>
      <c r="F31" s="162" t="s">
        <v>34</v>
      </c>
      <c r="G31" s="253" t="s">
        <v>227</v>
      </c>
      <c r="H31" s="162"/>
      <c r="I31" s="162"/>
    </row>
    <row r="32" spans="1:446" ht="108" x14ac:dyDescent="0.3">
      <c r="A32" s="26" t="s">
        <v>163</v>
      </c>
      <c r="B32" s="157" t="s">
        <v>308</v>
      </c>
      <c r="C32" s="158" t="s">
        <v>197</v>
      </c>
      <c r="D32" s="28"/>
      <c r="E32" s="67"/>
      <c r="F32" s="57"/>
      <c r="G32" s="220"/>
      <c r="H32" s="57"/>
      <c r="I32" s="217"/>
      <c r="J32" s="209"/>
    </row>
    <row r="33" spans="1:11" ht="60" x14ac:dyDescent="0.3">
      <c r="A33" s="26" t="s">
        <v>164</v>
      </c>
      <c r="B33" s="157" t="s">
        <v>309</v>
      </c>
      <c r="C33" s="158" t="s">
        <v>197</v>
      </c>
      <c r="D33" s="28"/>
      <c r="E33" s="67"/>
      <c r="F33" s="57"/>
      <c r="G33" s="220"/>
      <c r="H33" s="57"/>
      <c r="I33" s="217"/>
    </row>
    <row r="34" spans="1:11" ht="36" x14ac:dyDescent="0.3">
      <c r="A34" s="26" t="s">
        <v>165</v>
      </c>
      <c r="B34" s="157" t="s">
        <v>274</v>
      </c>
      <c r="C34" s="158" t="s">
        <v>198</v>
      </c>
      <c r="D34" s="28"/>
      <c r="E34" s="67"/>
      <c r="F34" s="57"/>
      <c r="G34" s="220"/>
      <c r="H34" s="57"/>
      <c r="I34" s="217"/>
    </row>
    <row r="35" spans="1:11" x14ac:dyDescent="0.3">
      <c r="A35" s="141" t="s">
        <v>139</v>
      </c>
      <c r="B35" s="161" t="s">
        <v>158</v>
      </c>
      <c r="C35" s="161" t="s">
        <v>208</v>
      </c>
      <c r="D35" s="161" t="s">
        <v>120</v>
      </c>
      <c r="E35" s="161" t="s">
        <v>124</v>
      </c>
      <c r="F35" s="253" t="s">
        <v>34</v>
      </c>
      <c r="G35" s="253" t="s">
        <v>227</v>
      </c>
      <c r="H35" s="162"/>
      <c r="I35" s="162"/>
    </row>
    <row r="36" spans="1:11" ht="60" x14ac:dyDescent="0.3">
      <c r="A36" s="26" t="s">
        <v>166</v>
      </c>
      <c r="B36" s="157" t="s">
        <v>320</v>
      </c>
      <c r="C36" s="158" t="s">
        <v>197</v>
      </c>
      <c r="E36" s="67"/>
      <c r="F36" s="57"/>
      <c r="G36" s="220"/>
      <c r="H36" s="57"/>
      <c r="I36" s="217"/>
      <c r="J36" s="209"/>
    </row>
    <row r="37" spans="1:11" ht="72" x14ac:dyDescent="0.3">
      <c r="A37" s="26" t="s">
        <v>167</v>
      </c>
      <c r="B37" s="157" t="s">
        <v>321</v>
      </c>
      <c r="C37" s="158" t="s">
        <v>199</v>
      </c>
      <c r="E37" s="67"/>
      <c r="F37" s="57"/>
      <c r="G37" s="220"/>
      <c r="H37" s="57"/>
      <c r="I37" s="217"/>
      <c r="J37" s="250"/>
    </row>
    <row r="38" spans="1:11" ht="108" x14ac:dyDescent="0.3">
      <c r="A38" s="26" t="s">
        <v>168</v>
      </c>
      <c r="B38" s="157" t="s">
        <v>283</v>
      </c>
      <c r="C38" s="158" t="s">
        <v>198</v>
      </c>
      <c r="E38" s="67"/>
      <c r="F38" s="57"/>
      <c r="G38" s="220"/>
      <c r="H38" s="57"/>
      <c r="I38" s="217"/>
    </row>
    <row r="39" spans="1:11" x14ac:dyDescent="0.3">
      <c r="A39" s="141" t="s">
        <v>140</v>
      </c>
      <c r="B39" s="161" t="s">
        <v>158</v>
      </c>
      <c r="C39" s="161" t="s">
        <v>208</v>
      </c>
      <c r="D39" s="161" t="s">
        <v>120</v>
      </c>
      <c r="E39" s="161" t="s">
        <v>124</v>
      </c>
      <c r="F39" s="162" t="s">
        <v>34</v>
      </c>
      <c r="G39" s="253" t="s">
        <v>227</v>
      </c>
      <c r="H39" s="162"/>
      <c r="I39" s="162"/>
    </row>
    <row r="40" spans="1:11" ht="217.5" customHeight="1" x14ac:dyDescent="0.3">
      <c r="A40" s="26" t="s">
        <v>1</v>
      </c>
      <c r="B40" s="157" t="s">
        <v>310</v>
      </c>
      <c r="C40" s="158" t="s">
        <v>197</v>
      </c>
      <c r="E40" s="67"/>
      <c r="F40" s="57"/>
      <c r="G40" s="220"/>
      <c r="H40" s="57"/>
      <c r="I40" s="217"/>
      <c r="J40" s="250"/>
    </row>
    <row r="41" spans="1:11" ht="84" x14ac:dyDescent="0.3">
      <c r="A41" s="26" t="s">
        <v>169</v>
      </c>
      <c r="B41" s="240" t="s">
        <v>311</v>
      </c>
      <c r="C41" s="158" t="s">
        <v>291</v>
      </c>
      <c r="D41" s="154" t="s">
        <v>33</v>
      </c>
      <c r="E41" s="67"/>
      <c r="F41" s="57"/>
      <c r="G41" s="220"/>
      <c r="H41" s="57"/>
      <c r="I41" s="217"/>
      <c r="J41" s="250"/>
    </row>
    <row r="42" spans="1:11" ht="36" x14ac:dyDescent="0.3">
      <c r="A42" s="29" t="s">
        <v>170</v>
      </c>
      <c r="B42" s="157" t="s">
        <v>275</v>
      </c>
      <c r="C42" s="158" t="s">
        <v>198</v>
      </c>
      <c r="D42" s="30"/>
      <c r="E42" s="67"/>
      <c r="F42" s="57"/>
      <c r="G42" s="220"/>
      <c r="H42" s="57"/>
      <c r="I42" s="217"/>
    </row>
    <row r="43" spans="1:11" x14ac:dyDescent="0.3">
      <c r="A43" s="141" t="s">
        <v>141</v>
      </c>
      <c r="B43" s="161" t="s">
        <v>158</v>
      </c>
      <c r="C43" s="161" t="s">
        <v>208</v>
      </c>
      <c r="D43" s="161" t="s">
        <v>120</v>
      </c>
      <c r="E43" s="161" t="s">
        <v>124</v>
      </c>
      <c r="F43" s="162" t="s">
        <v>34</v>
      </c>
      <c r="G43" s="253" t="s">
        <v>227</v>
      </c>
      <c r="H43" s="162"/>
      <c r="I43" s="162"/>
    </row>
    <row r="44" spans="1:11" ht="96" x14ac:dyDescent="0.3">
      <c r="A44" s="26" t="s">
        <v>171</v>
      </c>
      <c r="B44" s="26" t="s">
        <v>364</v>
      </c>
      <c r="C44" s="158" t="s">
        <v>197</v>
      </c>
      <c r="E44" s="67"/>
      <c r="F44" s="57"/>
      <c r="G44" s="220"/>
      <c r="H44" s="57"/>
      <c r="I44" s="217"/>
    </row>
    <row r="45" spans="1:11" ht="60" x14ac:dyDescent="0.3">
      <c r="A45" s="26" t="s">
        <v>172</v>
      </c>
      <c r="B45" s="157" t="s">
        <v>322</v>
      </c>
      <c r="C45" s="158" t="s">
        <v>199</v>
      </c>
      <c r="D45" s="30"/>
      <c r="E45" s="67"/>
      <c r="F45" s="57"/>
      <c r="G45" s="220"/>
      <c r="H45" s="57"/>
      <c r="I45" s="217"/>
    </row>
    <row r="46" spans="1:11" ht="60" x14ac:dyDescent="0.3">
      <c r="A46" s="26" t="s">
        <v>173</v>
      </c>
      <c r="B46" s="157" t="s">
        <v>276</v>
      </c>
      <c r="C46" s="158" t="s">
        <v>198</v>
      </c>
      <c r="D46" s="30"/>
      <c r="E46" s="67"/>
      <c r="F46" s="57"/>
      <c r="G46" s="220"/>
      <c r="H46" s="57"/>
      <c r="I46" s="217"/>
    </row>
    <row r="47" spans="1:11" s="14" customFormat="1" ht="12" customHeight="1" x14ac:dyDescent="0.25">
      <c r="A47" s="165" t="s">
        <v>28</v>
      </c>
      <c r="B47" s="161" t="s">
        <v>158</v>
      </c>
      <c r="C47" s="161" t="s">
        <v>208</v>
      </c>
      <c r="D47" s="161" t="s">
        <v>120</v>
      </c>
      <c r="E47" s="161" t="s">
        <v>124</v>
      </c>
      <c r="F47" s="162" t="s">
        <v>34</v>
      </c>
      <c r="G47" s="253" t="s">
        <v>227</v>
      </c>
      <c r="H47" s="162"/>
      <c r="I47" s="162"/>
      <c r="J47" s="183"/>
      <c r="K47" s="182"/>
    </row>
    <row r="48" spans="1:11" s="14" customFormat="1" ht="60" x14ac:dyDescent="0.25">
      <c r="A48" s="26" t="s">
        <v>174</v>
      </c>
      <c r="B48" s="155" t="s">
        <v>312</v>
      </c>
      <c r="C48" s="159" t="s">
        <v>198</v>
      </c>
      <c r="D48" s="151"/>
      <c r="E48" s="67"/>
      <c r="F48" s="57"/>
      <c r="G48" s="220"/>
      <c r="H48" s="57"/>
      <c r="I48" s="218"/>
      <c r="J48" s="249"/>
      <c r="K48" s="182"/>
    </row>
    <row r="49" spans="1:11" s="14" customFormat="1" ht="24" x14ac:dyDescent="0.25">
      <c r="A49" s="166" t="s">
        <v>204</v>
      </c>
      <c r="B49" s="167" t="s">
        <v>271</v>
      </c>
      <c r="C49" s="163" t="s">
        <v>198</v>
      </c>
      <c r="D49" s="27"/>
      <c r="E49" s="67"/>
      <c r="F49" s="57"/>
      <c r="G49" s="220"/>
      <c r="H49" s="57"/>
      <c r="I49" s="218"/>
      <c r="J49" s="183"/>
      <c r="K49" s="182"/>
    </row>
    <row r="50" spans="1:11" s="14" customFormat="1" ht="92.25" customHeight="1" x14ac:dyDescent="0.25">
      <c r="A50" s="166" t="s">
        <v>175</v>
      </c>
      <c r="B50" s="167" t="s">
        <v>370</v>
      </c>
      <c r="C50" s="163" t="s">
        <v>198</v>
      </c>
      <c r="D50" s="27"/>
      <c r="E50" s="67"/>
      <c r="F50" s="57"/>
      <c r="G50" s="220"/>
      <c r="H50" s="57"/>
      <c r="I50" s="219"/>
      <c r="J50" s="249"/>
      <c r="K50" s="182"/>
    </row>
    <row r="51" spans="1:11" s="14" customFormat="1" x14ac:dyDescent="0.25">
      <c r="A51" s="153" t="s">
        <v>365</v>
      </c>
      <c r="B51" s="161" t="s">
        <v>366</v>
      </c>
      <c r="C51" s="161" t="s">
        <v>208</v>
      </c>
      <c r="D51" s="161" t="s">
        <v>120</v>
      </c>
      <c r="E51" s="161" t="s">
        <v>124</v>
      </c>
      <c r="F51" s="162" t="s">
        <v>34</v>
      </c>
      <c r="G51" s="253" t="s">
        <v>227</v>
      </c>
      <c r="H51" s="162"/>
      <c r="I51" s="162"/>
      <c r="J51" s="183"/>
      <c r="K51" s="182"/>
    </row>
    <row r="52" spans="1:11" s="14" customFormat="1" ht="60" x14ac:dyDescent="0.25">
      <c r="A52" s="166" t="s">
        <v>177</v>
      </c>
      <c r="B52" s="147" t="s">
        <v>313</v>
      </c>
      <c r="C52" s="164" t="s">
        <v>200</v>
      </c>
      <c r="D52" s="154" t="s">
        <v>33</v>
      </c>
      <c r="E52" s="67"/>
      <c r="F52" s="57"/>
      <c r="G52" s="220"/>
      <c r="H52" s="57"/>
      <c r="I52" s="218"/>
      <c r="J52" s="183"/>
      <c r="K52" s="182"/>
    </row>
    <row r="53" spans="1:11" s="14" customFormat="1" ht="48" x14ac:dyDescent="0.25">
      <c r="A53" s="166" t="s">
        <v>178</v>
      </c>
      <c r="B53" s="168" t="s">
        <v>238</v>
      </c>
      <c r="C53" s="164" t="s">
        <v>198</v>
      </c>
      <c r="D53" s="27"/>
      <c r="E53" s="67"/>
      <c r="F53" s="57"/>
      <c r="G53" s="220"/>
      <c r="H53" s="57"/>
      <c r="I53" s="218"/>
      <c r="J53" s="183"/>
      <c r="K53" s="182"/>
    </row>
    <row r="54" spans="1:11" ht="36" x14ac:dyDescent="0.3">
      <c r="A54" s="29" t="s">
        <v>179</v>
      </c>
      <c r="B54" s="169" t="s">
        <v>239</v>
      </c>
      <c r="C54" s="164" t="s">
        <v>200</v>
      </c>
      <c r="D54" s="154" t="s">
        <v>33</v>
      </c>
      <c r="E54" s="67"/>
      <c r="F54" s="57"/>
      <c r="G54" s="220"/>
      <c r="H54" s="57"/>
      <c r="I54" s="217"/>
    </row>
    <row r="55" spans="1:11" ht="72" x14ac:dyDescent="0.3">
      <c r="A55" s="29" t="s">
        <v>180</v>
      </c>
      <c r="B55" s="167" t="s">
        <v>314</v>
      </c>
      <c r="C55" s="164" t="s">
        <v>200</v>
      </c>
      <c r="D55" s="154" t="s">
        <v>33</v>
      </c>
      <c r="E55" s="67"/>
      <c r="F55" s="57"/>
      <c r="G55" s="220"/>
      <c r="H55" s="57"/>
      <c r="I55" s="217"/>
    </row>
    <row r="56" spans="1:11" ht="48" x14ac:dyDescent="0.3">
      <c r="A56" s="29" t="s">
        <v>284</v>
      </c>
      <c r="B56" s="169" t="s">
        <v>240</v>
      </c>
      <c r="C56" s="160" t="s">
        <v>198</v>
      </c>
      <c r="E56" s="67"/>
      <c r="F56" s="57"/>
      <c r="G56" s="220"/>
      <c r="H56" s="57"/>
      <c r="I56" s="217"/>
    </row>
    <row r="57" spans="1:11" ht="60" x14ac:dyDescent="0.3">
      <c r="A57" s="29" t="s">
        <v>181</v>
      </c>
      <c r="B57" s="169" t="s">
        <v>315</v>
      </c>
      <c r="C57" s="164" t="s">
        <v>201</v>
      </c>
      <c r="D57" s="154" t="s">
        <v>33</v>
      </c>
      <c r="E57" s="67"/>
      <c r="F57" s="57"/>
      <c r="G57" s="220"/>
      <c r="H57" s="57"/>
      <c r="I57" s="217"/>
    </row>
    <row r="58" spans="1:11" ht="48" x14ac:dyDescent="0.3">
      <c r="A58" s="29" t="s">
        <v>182</v>
      </c>
      <c r="B58" s="169" t="s">
        <v>294</v>
      </c>
      <c r="C58" s="160" t="s">
        <v>198</v>
      </c>
      <c r="E58" s="67"/>
      <c r="F58" s="57"/>
      <c r="G58" s="220"/>
      <c r="H58" s="57"/>
      <c r="I58" s="217"/>
    </row>
    <row r="59" spans="1:11" x14ac:dyDescent="0.3">
      <c r="A59" s="153" t="s">
        <v>159</v>
      </c>
      <c r="B59" s="161"/>
      <c r="C59" s="161" t="s">
        <v>208</v>
      </c>
      <c r="D59" s="161" t="s">
        <v>120</v>
      </c>
      <c r="E59" s="161" t="s">
        <v>124</v>
      </c>
      <c r="F59" s="162" t="s">
        <v>34</v>
      </c>
      <c r="G59" s="253" t="s">
        <v>227</v>
      </c>
      <c r="H59" s="162"/>
      <c r="I59" s="162"/>
    </row>
    <row r="60" spans="1:11" ht="48" x14ac:dyDescent="0.3">
      <c r="A60" s="26" t="s">
        <v>183</v>
      </c>
      <c r="B60" s="157" t="s">
        <v>295</v>
      </c>
      <c r="C60" s="158" t="s">
        <v>198</v>
      </c>
      <c r="E60" s="67"/>
      <c r="F60" s="57"/>
      <c r="G60" s="220"/>
      <c r="H60" s="57"/>
      <c r="I60" s="217"/>
    </row>
    <row r="61" spans="1:11" ht="72" x14ac:dyDescent="0.3">
      <c r="A61" s="26" t="s">
        <v>184</v>
      </c>
      <c r="B61" s="169" t="s">
        <v>316</v>
      </c>
      <c r="C61" s="160" t="s">
        <v>197</v>
      </c>
      <c r="D61" s="27" t="s">
        <v>36</v>
      </c>
      <c r="E61" s="67"/>
      <c r="F61" s="57"/>
      <c r="G61" s="220"/>
      <c r="H61" s="57"/>
      <c r="I61" s="217"/>
      <c r="J61" s="209"/>
    </row>
    <row r="62" spans="1:11" ht="144" x14ac:dyDescent="0.3">
      <c r="A62" s="29" t="s">
        <v>185</v>
      </c>
      <c r="B62" s="169" t="s">
        <v>324</v>
      </c>
      <c r="C62" s="160" t="s">
        <v>199</v>
      </c>
      <c r="D62" s="30"/>
      <c r="E62" s="67"/>
      <c r="F62" s="57"/>
      <c r="G62" s="220"/>
      <c r="H62" s="57"/>
      <c r="I62" s="217"/>
      <c r="J62" s="250"/>
    </row>
    <row r="63" spans="1:11" ht="48" x14ac:dyDescent="0.3">
      <c r="A63" s="29" t="s">
        <v>186</v>
      </c>
      <c r="B63" s="169" t="s">
        <v>241</v>
      </c>
      <c r="C63" s="160" t="s">
        <v>198</v>
      </c>
      <c r="D63" s="30"/>
      <c r="E63" s="67"/>
      <c r="F63" s="57"/>
      <c r="G63" s="220"/>
      <c r="H63" s="57"/>
      <c r="I63" s="217"/>
    </row>
    <row r="64" spans="1:11" s="14" customFormat="1" x14ac:dyDescent="0.25">
      <c r="A64" s="141" t="s">
        <v>29</v>
      </c>
      <c r="B64" s="161" t="s">
        <v>158</v>
      </c>
      <c r="C64" s="161" t="s">
        <v>208</v>
      </c>
      <c r="D64" s="161" t="s">
        <v>120</v>
      </c>
      <c r="E64" s="161" t="s">
        <v>124</v>
      </c>
      <c r="F64" s="162" t="s">
        <v>34</v>
      </c>
      <c r="G64" s="253" t="s">
        <v>227</v>
      </c>
      <c r="H64" s="162"/>
      <c r="I64" s="162"/>
      <c r="J64" s="183"/>
      <c r="K64" s="182"/>
    </row>
    <row r="65" spans="1:446" s="14" customFormat="1" ht="228" x14ac:dyDescent="0.25">
      <c r="A65" s="26" t="s">
        <v>187</v>
      </c>
      <c r="B65" s="76" t="s">
        <v>323</v>
      </c>
      <c r="C65" s="163" t="s">
        <v>197</v>
      </c>
      <c r="D65" s="79"/>
      <c r="E65" s="67"/>
      <c r="F65" s="57"/>
      <c r="G65" s="220"/>
      <c r="H65" s="57"/>
      <c r="I65" s="218"/>
      <c r="J65" s="183"/>
      <c r="K65" s="182"/>
    </row>
    <row r="66" spans="1:446" s="14" customFormat="1" ht="84" x14ac:dyDescent="0.25">
      <c r="A66" s="26" t="s">
        <v>205</v>
      </c>
      <c r="B66" s="167" t="s">
        <v>317</v>
      </c>
      <c r="C66" s="163" t="s">
        <v>197</v>
      </c>
      <c r="D66" s="79"/>
      <c r="E66" s="67"/>
      <c r="F66" s="57"/>
      <c r="G66" s="220"/>
      <c r="H66" s="57"/>
      <c r="I66" s="218"/>
      <c r="J66" s="183"/>
      <c r="K66" s="182"/>
    </row>
    <row r="67" spans="1:446" s="14" customFormat="1" ht="24" x14ac:dyDescent="0.25">
      <c r="A67" s="26" t="s">
        <v>188</v>
      </c>
      <c r="B67" s="167" t="s">
        <v>242</v>
      </c>
      <c r="C67" s="163" t="s">
        <v>198</v>
      </c>
      <c r="D67" s="154" t="s">
        <v>33</v>
      </c>
      <c r="E67" s="67" t="s">
        <v>207</v>
      </c>
      <c r="F67" s="57"/>
      <c r="G67" s="220"/>
      <c r="H67" s="57"/>
      <c r="I67" s="218"/>
      <c r="J67" s="183"/>
      <c r="K67" s="182"/>
    </row>
    <row r="68" spans="1:446" s="14" customFormat="1" ht="132" x14ac:dyDescent="0.25">
      <c r="A68" s="26" t="s">
        <v>189</v>
      </c>
      <c r="B68" s="167" t="s">
        <v>287</v>
      </c>
      <c r="C68" s="163" t="s">
        <v>200</v>
      </c>
      <c r="D68" s="154" t="s">
        <v>33</v>
      </c>
      <c r="E68" s="67"/>
      <c r="F68" s="57"/>
      <c r="G68" s="220"/>
      <c r="H68" s="57"/>
      <c r="I68" s="218"/>
      <c r="J68" s="249"/>
      <c r="K68" s="182"/>
    </row>
    <row r="69" spans="1:446" s="14" customFormat="1" ht="36" x14ac:dyDescent="0.25">
      <c r="A69" s="26" t="s">
        <v>190</v>
      </c>
      <c r="B69" s="167" t="s">
        <v>243</v>
      </c>
      <c r="C69" s="163" t="s">
        <v>198</v>
      </c>
      <c r="D69" s="79"/>
      <c r="E69" s="67"/>
      <c r="F69" s="57"/>
      <c r="G69" s="220"/>
      <c r="H69" s="57"/>
      <c r="I69" s="218"/>
      <c r="J69" s="183"/>
      <c r="K69" s="182"/>
    </row>
    <row r="70" spans="1:446" s="14" customFormat="1" ht="60" x14ac:dyDescent="0.25">
      <c r="A70" s="26" t="s">
        <v>191</v>
      </c>
      <c r="B70" s="167" t="s">
        <v>247</v>
      </c>
      <c r="C70" s="163" t="s">
        <v>198</v>
      </c>
      <c r="D70" s="79"/>
      <c r="E70" s="67" t="s">
        <v>207</v>
      </c>
      <c r="F70" s="57"/>
      <c r="G70" s="220"/>
      <c r="H70" s="57"/>
      <c r="I70" s="218"/>
      <c r="J70" s="183"/>
      <c r="K70" s="182"/>
    </row>
    <row r="71" spans="1:446" s="73" customFormat="1" ht="4.5" customHeight="1" x14ac:dyDescent="0.3">
      <c r="A71" s="150"/>
      <c r="B71" s="70"/>
      <c r="C71" s="149"/>
      <c r="D71" s="149"/>
      <c r="E71" s="150"/>
      <c r="F71" s="148"/>
      <c r="G71" s="148"/>
      <c r="H71" s="148"/>
      <c r="I71" s="148"/>
      <c r="J71" s="31"/>
      <c r="K71" s="209"/>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10"/>
      <c r="BX71" s="10"/>
      <c r="BY71" s="10"/>
      <c r="BZ71" s="10"/>
      <c r="CA71" s="10"/>
      <c r="CB71" s="10"/>
      <c r="CC71" s="10"/>
      <c r="CD71" s="10"/>
      <c r="CE71" s="10"/>
      <c r="CF71" s="10"/>
      <c r="CG71" s="10"/>
      <c r="CH71" s="10"/>
      <c r="CI71" s="10"/>
      <c r="CJ71" s="10"/>
      <c r="CK71" s="10"/>
      <c r="CL71" s="10"/>
      <c r="CM71" s="10"/>
      <c r="CN71" s="10"/>
      <c r="CO71" s="10"/>
      <c r="CP71" s="10"/>
      <c r="CQ71" s="10"/>
      <c r="CR71" s="10"/>
      <c r="CS71" s="10"/>
      <c r="CT71" s="10"/>
      <c r="CU71" s="10"/>
      <c r="CV71" s="10"/>
      <c r="CW71" s="10"/>
      <c r="CX71" s="10"/>
      <c r="CY71" s="10"/>
      <c r="CZ71" s="10"/>
      <c r="DA71" s="10"/>
      <c r="DB71" s="10"/>
      <c r="DC71" s="10"/>
      <c r="DD71" s="10"/>
      <c r="DE71" s="10"/>
      <c r="DF71" s="10"/>
      <c r="DG71" s="10"/>
      <c r="DH71" s="10"/>
      <c r="DI71" s="10"/>
      <c r="DJ71" s="10"/>
      <c r="DK71" s="10"/>
      <c r="DL71" s="10"/>
      <c r="DM71" s="10"/>
      <c r="DN71" s="10"/>
      <c r="DO71" s="10"/>
      <c r="DP71" s="10"/>
      <c r="DQ71" s="10"/>
      <c r="DR71" s="10"/>
      <c r="DS71" s="10"/>
      <c r="DT71" s="10"/>
      <c r="DU71" s="10"/>
      <c r="DV71" s="10"/>
      <c r="DW71" s="10"/>
      <c r="DX71" s="10"/>
      <c r="DY71" s="10"/>
      <c r="DZ71" s="10"/>
      <c r="EA71" s="10"/>
      <c r="EB71" s="10"/>
      <c r="EC71" s="10"/>
      <c r="ED71" s="10"/>
      <c r="EE71" s="10"/>
      <c r="EF71" s="10"/>
      <c r="EG71" s="10"/>
      <c r="EH71" s="10"/>
      <c r="EI71" s="10"/>
      <c r="EJ71" s="10"/>
      <c r="EK71" s="10"/>
      <c r="EL71" s="10"/>
      <c r="EM71" s="10"/>
      <c r="EN71" s="10"/>
      <c r="EO71" s="10"/>
      <c r="EP71" s="10"/>
      <c r="EQ71" s="10"/>
      <c r="ER71" s="10"/>
      <c r="ES71" s="10"/>
      <c r="ET71" s="10"/>
      <c r="EU71" s="10"/>
      <c r="EV71" s="10"/>
      <c r="EW71" s="10"/>
      <c r="EX71" s="10"/>
      <c r="EY71" s="10"/>
      <c r="EZ71" s="10"/>
      <c r="FA71" s="10"/>
      <c r="FB71" s="10"/>
      <c r="FC71" s="10"/>
      <c r="FD71" s="10"/>
      <c r="FE71" s="10"/>
      <c r="FF71" s="10"/>
      <c r="FG71" s="10"/>
      <c r="FH71" s="10"/>
      <c r="FI71" s="10"/>
      <c r="FJ71" s="10"/>
      <c r="FK71" s="10"/>
      <c r="FL71" s="10"/>
      <c r="FM71" s="10"/>
      <c r="FN71" s="10"/>
      <c r="FO71" s="10"/>
      <c r="FP71" s="10"/>
      <c r="FQ71" s="10"/>
      <c r="FR71" s="10"/>
      <c r="FS71" s="10"/>
      <c r="FT71" s="10"/>
      <c r="FU71" s="10"/>
      <c r="FV71" s="10"/>
      <c r="FW71" s="10"/>
      <c r="FX71" s="10"/>
      <c r="FY71" s="10"/>
      <c r="FZ71" s="10"/>
      <c r="GA71" s="10"/>
      <c r="GB71" s="10"/>
      <c r="GC71" s="10"/>
      <c r="GD71" s="10"/>
      <c r="GE71" s="10"/>
      <c r="GF71" s="10"/>
      <c r="GG71" s="10"/>
      <c r="GH71" s="10"/>
      <c r="GI71" s="10"/>
      <c r="GJ71" s="10"/>
      <c r="GK71" s="10"/>
      <c r="GL71" s="10"/>
      <c r="GM71" s="10"/>
      <c r="GN71" s="10"/>
      <c r="GO71" s="10"/>
      <c r="GP71" s="10"/>
      <c r="GQ71" s="10"/>
      <c r="GR71" s="10"/>
      <c r="GS71" s="10"/>
      <c r="GT71" s="10"/>
      <c r="GU71" s="10"/>
      <c r="GV71" s="10"/>
      <c r="GW71" s="10"/>
      <c r="GX71" s="10"/>
      <c r="GY71" s="10"/>
      <c r="GZ71" s="10"/>
      <c r="HA71" s="10"/>
      <c r="HB71" s="10"/>
      <c r="HC71" s="10"/>
      <c r="HD71" s="10"/>
      <c r="HE71" s="10"/>
      <c r="HF71" s="10"/>
      <c r="HG71" s="10"/>
      <c r="HH71" s="10"/>
      <c r="HI71" s="10"/>
      <c r="HJ71" s="10"/>
      <c r="HK71" s="10"/>
      <c r="HL71" s="10"/>
      <c r="HM71" s="10"/>
      <c r="HN71" s="10"/>
      <c r="HO71" s="10"/>
      <c r="HP71" s="10"/>
      <c r="HQ71" s="10"/>
      <c r="HR71" s="10"/>
      <c r="HS71" s="10"/>
      <c r="HT71" s="10"/>
      <c r="HU71" s="10"/>
      <c r="HV71" s="10"/>
      <c r="HW71" s="10"/>
      <c r="HX71" s="10"/>
      <c r="HY71" s="10"/>
      <c r="HZ71" s="10"/>
      <c r="IA71" s="10"/>
      <c r="IB71" s="10"/>
      <c r="IC71" s="10"/>
      <c r="ID71" s="10"/>
      <c r="IE71" s="10"/>
      <c r="IF71" s="10"/>
      <c r="IG71" s="10"/>
      <c r="IH71" s="10"/>
      <c r="II71" s="10"/>
      <c r="IJ71" s="10"/>
      <c r="IK71" s="10"/>
      <c r="IL71" s="10"/>
      <c r="IM71" s="10"/>
      <c r="IN71" s="10"/>
      <c r="IO71" s="10"/>
      <c r="IP71" s="10"/>
      <c r="IQ71" s="10"/>
      <c r="IR71" s="10"/>
      <c r="IS71" s="10"/>
      <c r="IT71" s="10"/>
      <c r="IU71" s="10"/>
      <c r="IV71" s="10"/>
      <c r="IW71" s="10"/>
      <c r="IX71" s="10"/>
      <c r="IY71" s="10"/>
      <c r="IZ71" s="10"/>
      <c r="JA71" s="10"/>
      <c r="JB71" s="10"/>
      <c r="JC71" s="10"/>
      <c r="JD71" s="10"/>
      <c r="JE71" s="10"/>
      <c r="JF71" s="10"/>
      <c r="JG71" s="10"/>
      <c r="JH71" s="10"/>
      <c r="JI71" s="10"/>
      <c r="JJ71" s="10"/>
      <c r="JK71" s="10"/>
      <c r="JL71" s="10"/>
      <c r="JM71" s="10"/>
      <c r="JN71" s="10"/>
      <c r="JO71" s="10"/>
      <c r="JP71" s="10"/>
      <c r="JQ71" s="10"/>
      <c r="JR71" s="10"/>
      <c r="JS71" s="10"/>
      <c r="JT71" s="10"/>
      <c r="JU71" s="10"/>
      <c r="JV71" s="10"/>
      <c r="JW71" s="10"/>
      <c r="JX71" s="10"/>
      <c r="JY71" s="10"/>
      <c r="JZ71" s="10"/>
      <c r="KA71" s="10"/>
      <c r="KB71" s="10"/>
      <c r="KC71" s="10"/>
      <c r="KD71" s="10"/>
      <c r="KE71" s="10"/>
      <c r="KF71" s="10"/>
      <c r="KG71" s="10"/>
      <c r="KH71" s="10"/>
      <c r="KI71" s="10"/>
      <c r="KJ71" s="10"/>
      <c r="KK71" s="10"/>
      <c r="KL71" s="10"/>
      <c r="KM71" s="10"/>
      <c r="KN71" s="10"/>
      <c r="KO71" s="10"/>
      <c r="KP71" s="10"/>
      <c r="KQ71" s="10"/>
      <c r="KR71" s="10"/>
      <c r="KS71" s="10"/>
      <c r="KT71" s="10"/>
      <c r="KU71" s="10"/>
      <c r="KV71" s="10"/>
      <c r="KW71" s="10"/>
      <c r="KX71" s="10"/>
      <c r="KY71" s="10"/>
      <c r="KZ71" s="10"/>
      <c r="LA71" s="10"/>
      <c r="LB71" s="10"/>
      <c r="LC71" s="10"/>
      <c r="LD71" s="10"/>
      <c r="LE71" s="10"/>
      <c r="LF71" s="10"/>
      <c r="LG71" s="10"/>
      <c r="LH71" s="10"/>
      <c r="LI71" s="10"/>
      <c r="LJ71" s="10"/>
      <c r="LK71" s="10"/>
      <c r="LL71" s="10"/>
      <c r="LM71" s="10"/>
      <c r="LN71" s="10"/>
      <c r="LO71" s="10"/>
      <c r="LP71" s="10"/>
      <c r="LQ71" s="10"/>
      <c r="LR71" s="10"/>
      <c r="LS71" s="10"/>
      <c r="LT71" s="10"/>
      <c r="LU71" s="10"/>
      <c r="LV71" s="10"/>
      <c r="LW71" s="10"/>
      <c r="LX71" s="10"/>
      <c r="LY71" s="10"/>
      <c r="LZ71" s="10"/>
      <c r="MA71" s="10"/>
      <c r="MB71" s="10"/>
      <c r="MC71" s="10"/>
      <c r="MD71" s="10"/>
      <c r="ME71" s="10"/>
      <c r="MF71" s="10"/>
      <c r="MG71" s="10"/>
      <c r="MH71" s="10"/>
      <c r="MI71" s="10"/>
      <c r="MJ71" s="10"/>
      <c r="MK71" s="10"/>
      <c r="ML71" s="10"/>
      <c r="MM71" s="10"/>
      <c r="MN71" s="10"/>
      <c r="MO71" s="10"/>
      <c r="MP71" s="10"/>
      <c r="MQ71" s="10"/>
      <c r="MR71" s="10"/>
      <c r="MS71" s="10"/>
      <c r="MT71" s="10"/>
      <c r="MU71" s="10"/>
      <c r="MV71" s="10"/>
      <c r="MW71" s="10"/>
      <c r="MX71" s="10"/>
      <c r="MY71" s="10"/>
      <c r="MZ71" s="10"/>
      <c r="NA71" s="10"/>
      <c r="NB71" s="10"/>
      <c r="NC71" s="10"/>
      <c r="ND71" s="10"/>
      <c r="NE71" s="10"/>
      <c r="NF71" s="10"/>
      <c r="NG71" s="10"/>
      <c r="NH71" s="10"/>
      <c r="NI71" s="10"/>
      <c r="NJ71" s="10"/>
      <c r="NK71" s="10"/>
      <c r="NL71" s="10"/>
      <c r="NM71" s="10"/>
      <c r="NN71" s="10"/>
      <c r="NO71" s="10"/>
      <c r="NP71" s="10"/>
      <c r="NQ71" s="10"/>
      <c r="NR71" s="10"/>
      <c r="NS71" s="10"/>
      <c r="NT71" s="10"/>
      <c r="NU71" s="10"/>
      <c r="NV71" s="10"/>
      <c r="NW71" s="10"/>
      <c r="NX71" s="10"/>
      <c r="NY71" s="10"/>
      <c r="NZ71" s="10"/>
      <c r="OA71" s="10"/>
      <c r="OB71" s="10"/>
      <c r="OC71" s="10"/>
      <c r="OD71" s="10"/>
      <c r="OE71" s="10"/>
      <c r="OF71" s="10"/>
      <c r="OG71" s="10"/>
      <c r="OH71" s="10"/>
      <c r="OI71" s="10"/>
      <c r="OJ71" s="10"/>
      <c r="OK71" s="10"/>
      <c r="OL71" s="10"/>
      <c r="OM71" s="10"/>
      <c r="ON71" s="10"/>
      <c r="OO71" s="10"/>
      <c r="OP71" s="10"/>
      <c r="OQ71" s="10"/>
      <c r="OR71" s="10"/>
      <c r="OS71" s="10"/>
      <c r="OT71" s="10"/>
      <c r="OU71" s="10"/>
      <c r="OV71" s="10"/>
      <c r="OW71" s="10"/>
      <c r="OX71" s="10"/>
      <c r="OY71" s="10"/>
      <c r="OZ71" s="10"/>
      <c r="PA71" s="10"/>
      <c r="PB71" s="10"/>
      <c r="PC71" s="10"/>
      <c r="PD71" s="10"/>
      <c r="PE71" s="10"/>
      <c r="PF71" s="10"/>
      <c r="PG71" s="10"/>
      <c r="PH71" s="10"/>
      <c r="PI71" s="10"/>
      <c r="PJ71" s="10"/>
      <c r="PK71" s="10"/>
      <c r="PL71" s="10"/>
      <c r="PM71" s="10"/>
      <c r="PN71" s="10"/>
      <c r="PO71" s="10"/>
      <c r="PP71" s="10"/>
      <c r="PQ71" s="10"/>
      <c r="PR71" s="10"/>
      <c r="PS71" s="10"/>
      <c r="PT71" s="10"/>
      <c r="PU71" s="10"/>
      <c r="PV71" s="10"/>
      <c r="PW71" s="10"/>
      <c r="PX71" s="10"/>
      <c r="PY71" s="10"/>
      <c r="PZ71" s="10"/>
      <c r="QA71" s="10"/>
      <c r="QB71" s="10"/>
      <c r="QC71" s="10"/>
      <c r="QD71" s="10"/>
    </row>
  </sheetData>
  <conditionalFormatting sqref="D5:D6">
    <cfRule type="expression" dxfId="114" priority="3" stopIfTrue="1">
      <formula>#REF!="no"</formula>
    </cfRule>
    <cfRule type="expression" dxfId="113" priority="4" stopIfTrue="1">
      <formula>#REF!="yes"</formula>
    </cfRule>
  </conditionalFormatting>
  <conditionalFormatting sqref="D10:D15">
    <cfRule type="expression" dxfId="112" priority="1" stopIfTrue="1">
      <formula>#REF!="no"</formula>
    </cfRule>
    <cfRule type="expression" dxfId="111" priority="2" stopIfTrue="1">
      <formula>#REF!="yes"</formula>
    </cfRule>
  </conditionalFormatting>
  <conditionalFormatting sqref="D18:D19">
    <cfRule type="expression" dxfId="110" priority="98" stopIfTrue="1">
      <formula>#REF!="yes"</formula>
    </cfRule>
    <cfRule type="expression" dxfId="109" priority="97" stopIfTrue="1">
      <formula>#REF!="no"</formula>
    </cfRule>
  </conditionalFormatting>
  <conditionalFormatting sqref="D22">
    <cfRule type="expression" dxfId="108" priority="39" stopIfTrue="1">
      <formula>#REF!="no"</formula>
    </cfRule>
    <cfRule type="expression" dxfId="107" priority="40" stopIfTrue="1">
      <formula>#REF!="yes"</formula>
    </cfRule>
  </conditionalFormatting>
  <conditionalFormatting sqref="D41">
    <cfRule type="expression" dxfId="106" priority="23" stopIfTrue="1">
      <formula>#REF!="no"</formula>
    </cfRule>
    <cfRule type="expression" dxfId="105" priority="24" stopIfTrue="1">
      <formula>#REF!="yes"</formula>
    </cfRule>
  </conditionalFormatting>
  <conditionalFormatting sqref="D52">
    <cfRule type="expression" dxfId="104" priority="14" stopIfTrue="1">
      <formula>#REF!="yes"</formula>
    </cfRule>
    <cfRule type="expression" dxfId="103" priority="15" stopIfTrue="1">
      <formula>#REF!="no"</formula>
    </cfRule>
    <cfRule type="expression" dxfId="102" priority="16" stopIfTrue="1">
      <formula>#REF!="yes"</formula>
    </cfRule>
    <cfRule type="expression" dxfId="101" priority="13" stopIfTrue="1">
      <formula>#REF!="no"</formula>
    </cfRule>
  </conditionalFormatting>
  <conditionalFormatting sqref="D54:D55">
    <cfRule type="expression" dxfId="100" priority="11" stopIfTrue="1">
      <formula>#REF!="no"</formula>
    </cfRule>
    <cfRule type="expression" dxfId="99" priority="12" stopIfTrue="1">
      <formula>#REF!="yes"</formula>
    </cfRule>
    <cfRule type="expression" dxfId="98" priority="83" stopIfTrue="1">
      <formula>#REF!="no"</formula>
    </cfRule>
    <cfRule type="expression" dxfId="97" priority="84" stopIfTrue="1">
      <formula>#REF!="yes"</formula>
    </cfRule>
  </conditionalFormatting>
  <conditionalFormatting sqref="D57">
    <cfRule type="expression" dxfId="96" priority="45" stopIfTrue="1">
      <formula>#REF!="no"</formula>
    </cfRule>
    <cfRule type="expression" dxfId="95" priority="46" stopIfTrue="1">
      <formula>#REF!="yes"</formula>
    </cfRule>
  </conditionalFormatting>
  <conditionalFormatting sqref="D57:D58">
    <cfRule type="expression" dxfId="94" priority="47" stopIfTrue="1">
      <formula>#REF!="no"</formula>
    </cfRule>
    <cfRule type="expression" dxfId="93" priority="48" stopIfTrue="1">
      <formula>#REF!="yes"</formula>
    </cfRule>
  </conditionalFormatting>
  <conditionalFormatting sqref="D67">
    <cfRule type="expression" dxfId="92" priority="43" stopIfTrue="1">
      <formula>#REF!="no"</formula>
    </cfRule>
    <cfRule type="expression" dxfId="91" priority="44" stopIfTrue="1">
      <formula>#REF!="yes"</formula>
    </cfRule>
  </conditionalFormatting>
  <conditionalFormatting sqref="D67:D68">
    <cfRule type="expression" dxfId="90" priority="21" stopIfTrue="1">
      <formula>#REF!="no"</formula>
    </cfRule>
    <cfRule type="expression" dxfId="89" priority="22" stopIfTrue="1">
      <formula>#REF!="yes"</formula>
    </cfRule>
  </conditionalFormatting>
  <conditionalFormatting sqref="D68">
    <cfRule type="expression" dxfId="88" priority="19" stopIfTrue="1">
      <formula>#REF!="no"</formula>
    </cfRule>
    <cfRule type="expression" dxfId="87" priority="20" stopIfTrue="1">
      <formula>#REF!="yes"</formula>
    </cfRule>
  </conditionalFormatting>
  <dataValidations count="4">
    <dataValidation type="list" allowBlank="1" showErrorMessage="1" sqref="IY65561 SU65561 ACQ65561 AMM65561 AWI65561 BGE65561 BQA65561 BZW65561 CJS65561 CTO65561 DDK65561 DNG65561 DXC65561 EGY65561 EQU65561 FAQ65561 FKM65561 FUI65561 GEE65561 GOA65561 GXW65561 HHS65561 HRO65561 IBK65561 ILG65561 IVC65561 JEY65561 JOU65561 JYQ65561 KIM65561 KSI65561 LCE65561 LMA65561 LVW65561 MFS65561 MPO65561 MZK65561 NJG65561 NTC65561 OCY65561 OMU65561 OWQ65561 PGM65561 PQI65561 QAE65561 QKA65561 QTW65561 RDS65561 RNO65561 RXK65561 SHG65561 SRC65561 TAY65561 TKU65561 TUQ65561 UEM65561 UOI65561 UYE65561 VIA65561 VRW65561 WBS65561 WLO65561 WVK65561 IY131097 SU131097 ACQ131097 AMM131097 AWI131097 BGE131097 BQA131097 BZW131097 CJS131097 CTO131097 DDK131097 DNG131097 DXC131097 EGY131097 EQU131097 FAQ131097 FKM131097 FUI131097 GEE131097 GOA131097 GXW131097 HHS131097 HRO131097 IBK131097 ILG131097 IVC131097 JEY131097 JOU131097 JYQ131097 KIM131097 KSI131097 LCE131097 LMA131097 LVW131097 MFS131097 MPO131097 MZK131097 NJG131097 NTC131097 OCY131097 OMU131097 OWQ131097 PGM131097 PQI131097 QAE131097 QKA131097 QTW131097 RDS131097 RNO131097 RXK131097 SHG131097 SRC131097 TAY131097 TKU131097 TUQ131097 UEM131097 UOI131097 UYE131097 VIA131097 VRW131097 WBS131097 WLO131097 WVK131097 IY196633 SU196633 ACQ196633 AMM196633 AWI196633 BGE196633 BQA196633 BZW196633 CJS196633 CTO196633 DDK196633 DNG196633 DXC196633 EGY196633 EQU196633 FAQ196633 FKM196633 FUI196633 GEE196633 GOA196633 GXW196633 HHS196633 HRO196633 IBK196633 ILG196633 IVC196633 JEY196633 JOU196633 JYQ196633 KIM196633 KSI196633 LCE196633 LMA196633 LVW196633 MFS196633 MPO196633 MZK196633 NJG196633 NTC196633 OCY196633 OMU196633 OWQ196633 PGM196633 PQI196633 QAE196633 QKA196633 QTW196633 RDS196633 RNO196633 RXK196633 SHG196633 SRC196633 TAY196633 TKU196633 TUQ196633 UEM196633 UOI196633 UYE196633 VIA196633 VRW196633 WBS196633 WLO196633 WVK196633 IY262169 SU262169 ACQ262169 AMM262169 AWI262169 BGE262169 BQA262169 BZW262169 CJS262169 CTO262169 DDK262169 DNG262169 DXC262169 EGY262169 EQU262169 FAQ262169 FKM262169 FUI262169 GEE262169 GOA262169 GXW262169 HHS262169 HRO262169 IBK262169 ILG262169 IVC262169 JEY262169 JOU262169 JYQ262169 KIM262169 KSI262169 LCE262169 LMA262169 LVW262169 MFS262169 MPO262169 MZK262169 NJG262169 NTC262169 OCY262169 OMU262169 OWQ262169 PGM262169 PQI262169 QAE262169 QKA262169 QTW262169 RDS262169 RNO262169 RXK262169 SHG262169 SRC262169 TAY262169 TKU262169 TUQ262169 UEM262169 UOI262169 UYE262169 VIA262169 VRW262169 WBS262169 WLO262169 WVK262169 IY327705 SU327705 ACQ327705 AMM327705 AWI327705 BGE327705 BQA327705 BZW327705 CJS327705 CTO327705 DDK327705 DNG327705 DXC327705 EGY327705 EQU327705 FAQ327705 FKM327705 FUI327705 GEE327705 GOA327705 GXW327705 HHS327705 HRO327705 IBK327705 ILG327705 IVC327705 JEY327705 JOU327705 JYQ327705 KIM327705 KSI327705 LCE327705 LMA327705 LVW327705 MFS327705 MPO327705 MZK327705 NJG327705 NTC327705 OCY327705 OMU327705 OWQ327705 PGM327705 PQI327705 QAE327705 QKA327705 QTW327705 RDS327705 RNO327705 RXK327705 SHG327705 SRC327705 TAY327705 TKU327705 TUQ327705 UEM327705 UOI327705 UYE327705 VIA327705 VRW327705 WBS327705 WLO327705 WVK327705 IY393241 SU393241 ACQ393241 AMM393241 AWI393241 BGE393241 BQA393241 BZW393241 CJS393241 CTO393241 DDK393241 DNG393241 DXC393241 EGY393241 EQU393241 FAQ393241 FKM393241 FUI393241 GEE393241 GOA393241 GXW393241 HHS393241 HRO393241 IBK393241 ILG393241 IVC393241 JEY393241 JOU393241 JYQ393241 KIM393241 KSI393241 LCE393241 LMA393241 LVW393241 MFS393241 MPO393241 MZK393241 NJG393241 NTC393241 OCY393241 OMU393241 OWQ393241 PGM393241 PQI393241 QAE393241 QKA393241 QTW393241 RDS393241 RNO393241 RXK393241 SHG393241 SRC393241 TAY393241 TKU393241 TUQ393241 UEM393241 UOI393241 UYE393241 VIA393241 VRW393241 WBS393241 WLO393241 WVK393241 IY458777 SU458777 ACQ458777 AMM458777 AWI458777 BGE458777 BQA458777 BZW458777 CJS458777 CTO458777 DDK458777 DNG458777 DXC458777 EGY458777 EQU458777 FAQ458777 FKM458777 FUI458777 GEE458777 GOA458777 GXW458777 HHS458777 HRO458777 IBK458777 ILG458777 IVC458777 JEY458777 JOU458777 JYQ458777 KIM458777 KSI458777 LCE458777 LMA458777 LVW458777 MFS458777 MPO458777 MZK458777 NJG458777 NTC458777 OCY458777 OMU458777 OWQ458777 PGM458777 PQI458777 QAE458777 QKA458777 QTW458777 RDS458777 RNO458777 RXK458777 SHG458777 SRC458777 TAY458777 TKU458777 TUQ458777 UEM458777 UOI458777 UYE458777 VIA458777 VRW458777 WBS458777 WLO458777 WVK458777 IY524313 SU524313 ACQ524313 AMM524313 AWI524313 BGE524313 BQA524313 BZW524313 CJS524313 CTO524313 DDK524313 DNG524313 DXC524313 EGY524313 EQU524313 FAQ524313 FKM524313 FUI524313 GEE524313 GOA524313 GXW524313 HHS524313 HRO524313 IBK524313 ILG524313 IVC524313 JEY524313 JOU524313 JYQ524313 KIM524313 KSI524313 LCE524313 LMA524313 LVW524313 MFS524313 MPO524313 MZK524313 NJG524313 NTC524313 OCY524313 OMU524313 OWQ524313 PGM524313 PQI524313 QAE524313 QKA524313 QTW524313 RDS524313 RNO524313 RXK524313 SHG524313 SRC524313 TAY524313 TKU524313 TUQ524313 UEM524313 UOI524313 UYE524313 VIA524313 VRW524313 WBS524313 WLO524313 WVK524313 IY589849 SU589849 ACQ589849 AMM589849 AWI589849 BGE589849 BQA589849 BZW589849 CJS589849 CTO589849 DDK589849 DNG589849 DXC589849 EGY589849 EQU589849 FAQ589849 FKM589849 FUI589849 GEE589849 GOA589849 GXW589849 HHS589849 HRO589849 IBK589849 ILG589849 IVC589849 JEY589849 JOU589849 JYQ589849 KIM589849 KSI589849 LCE589849 LMA589849 LVW589849 MFS589849 MPO589849 MZK589849 NJG589849 NTC589849 OCY589849 OMU589849 OWQ589849 PGM589849 PQI589849 QAE589849 QKA589849 QTW589849 RDS589849 RNO589849 RXK589849 SHG589849 SRC589849 TAY589849 TKU589849 TUQ589849 UEM589849 UOI589849 UYE589849 VIA589849 VRW589849 WBS589849 WLO589849 WVK589849 IY655385 SU655385 ACQ655385 AMM655385 AWI655385 BGE655385 BQA655385 BZW655385 CJS655385 CTO655385 DDK655385 DNG655385 DXC655385 EGY655385 EQU655385 FAQ655385 FKM655385 FUI655385 GEE655385 GOA655385 GXW655385 HHS655385 HRO655385 IBK655385 ILG655385 IVC655385 JEY655385 JOU655385 JYQ655385 KIM655385 KSI655385 LCE655385 LMA655385 LVW655385 MFS655385 MPO655385 MZK655385 NJG655385 NTC655385 OCY655385 OMU655385 OWQ655385 PGM655385 PQI655385 QAE655385 QKA655385 QTW655385 RDS655385 RNO655385 RXK655385 SHG655385 SRC655385 TAY655385 TKU655385 TUQ655385 UEM655385 UOI655385 UYE655385 VIA655385 VRW655385 WBS655385 WLO655385 WVK655385 IY720921 SU720921 ACQ720921 AMM720921 AWI720921 BGE720921 BQA720921 BZW720921 CJS720921 CTO720921 DDK720921 DNG720921 DXC720921 EGY720921 EQU720921 FAQ720921 FKM720921 FUI720921 GEE720921 GOA720921 GXW720921 HHS720921 HRO720921 IBK720921 ILG720921 IVC720921 JEY720921 JOU720921 JYQ720921 KIM720921 KSI720921 LCE720921 LMA720921 LVW720921 MFS720921 MPO720921 MZK720921 NJG720921 NTC720921 OCY720921 OMU720921 OWQ720921 PGM720921 PQI720921 QAE720921 QKA720921 QTW720921 RDS720921 RNO720921 RXK720921 SHG720921 SRC720921 TAY720921 TKU720921 TUQ720921 UEM720921 UOI720921 UYE720921 VIA720921 VRW720921 WBS720921 WLO720921 WVK720921 IY786457 SU786457 ACQ786457 AMM786457 AWI786457 BGE786457 BQA786457 BZW786457 CJS786457 CTO786457 DDK786457 DNG786457 DXC786457 EGY786457 EQU786457 FAQ786457 FKM786457 FUI786457 GEE786457 GOA786457 GXW786457 HHS786457 HRO786457 IBK786457 ILG786457 IVC786457 JEY786457 JOU786457 JYQ786457 KIM786457 KSI786457 LCE786457 LMA786457 LVW786457 MFS786457 MPO786457 MZK786457 NJG786457 NTC786457 OCY786457 OMU786457 OWQ786457 PGM786457 PQI786457 QAE786457 QKA786457 QTW786457 RDS786457 RNO786457 RXK786457 SHG786457 SRC786457 TAY786457 TKU786457 TUQ786457 UEM786457 UOI786457 UYE786457 VIA786457 VRW786457 WBS786457 WLO786457 WVK786457 IY851993 SU851993 ACQ851993 AMM851993 AWI851993 BGE851993 BQA851993 BZW851993 CJS851993 CTO851993 DDK851993 DNG851993 DXC851993 EGY851993 EQU851993 FAQ851993 FKM851993 FUI851993 GEE851993 GOA851993 GXW851993 HHS851993 HRO851993 IBK851993 ILG851993 IVC851993 JEY851993 JOU851993 JYQ851993 KIM851993 KSI851993 LCE851993 LMA851993 LVW851993 MFS851993 MPO851993 MZK851993 NJG851993 NTC851993 OCY851993 OMU851993 OWQ851993 PGM851993 PQI851993 QAE851993 QKA851993 QTW851993 RDS851993 RNO851993 RXK851993 SHG851993 SRC851993 TAY851993 TKU851993 TUQ851993 UEM851993 UOI851993 UYE851993 VIA851993 VRW851993 WBS851993 WLO851993 WVK851993 IY917529 SU917529 ACQ917529 AMM917529 AWI917529 BGE917529 BQA917529 BZW917529 CJS917529 CTO917529 DDK917529 DNG917529 DXC917529 EGY917529 EQU917529 FAQ917529 FKM917529 FUI917529 GEE917529 GOA917529 GXW917529 HHS917529 HRO917529 IBK917529 ILG917529 IVC917529 JEY917529 JOU917529 JYQ917529 KIM917529 KSI917529 LCE917529 LMA917529 LVW917529 MFS917529 MPO917529 MZK917529 NJG917529 NTC917529 OCY917529 OMU917529 OWQ917529 PGM917529 PQI917529 QAE917529 QKA917529 QTW917529 RDS917529 RNO917529 RXK917529 SHG917529 SRC917529 TAY917529 TKU917529 TUQ917529 UEM917529 UOI917529 UYE917529 VIA917529 VRW917529 WBS917529 WLO917529 WVK917529 IY983065 SU983065 ACQ983065 AMM983065 AWI983065 BGE983065 BQA983065 BZW983065 CJS983065 CTO983065 DDK983065 DNG983065 DXC983065 EGY983065 EQU983065 FAQ983065 FKM983065 FUI983065 GEE983065 GOA983065 GXW983065 HHS983065 HRO983065 IBK983065 ILG983065 IVC983065 JEY983065 JOU983065 JYQ983065 KIM983065 KSI983065 LCE983065 LMA983065 LVW983065 MFS983065 MPO983065 MZK983065 NJG983065 NTC983065 OCY983065 OMU983065 OWQ983065 PGM983065 PQI983065 QAE983065 QKA983065 QTW983065 RDS983065 RNO983065 RXK983065 SHG983065 SRC983065 TAY983065 TKU983065 TUQ983065 UEM983065 UOI983065 UYE983065 VIA983065 VRW983065 WBS983065 WLO983065 WVK983065" xr:uid="{00000000-0002-0000-0000-000000000000}">
      <formula1>JC65557:JC65559</formula1>
    </dataValidation>
    <dataValidation type="list" allowBlank="1" showErrorMessage="1" promptTitle="Study Design" prompt="Choose from list" sqref="D65564:D65565 D917532:D917533 D851996:D851997 D786460:D786461 D720924:D720925 D655388:D655389 D589852:D589853 D524316:D524317 D458780:D458781 D393244:D393245 D327708:D327709 D262172:D262173 D196636:D196637 D131100:D131101 IY65565:IY65566 SU65565:SU65566 ACQ65565:ACQ65566 AMM65565:AMM65566 AWI65565:AWI65566 BGE65565:BGE65566 BQA65565:BQA65566 BZW65565:BZW65566 CJS65565:CJS65566 CTO65565:CTO65566 DDK65565:DDK65566 DNG65565:DNG65566 DXC65565:DXC65566 EGY65565:EGY65566 EQU65565:EQU65566 FAQ65565:FAQ65566 FKM65565:FKM65566 FUI65565:FUI65566 GEE65565:GEE65566 GOA65565:GOA65566 GXW65565:GXW65566 HHS65565:HHS65566 HRO65565:HRO65566 IBK65565:IBK65566 ILG65565:ILG65566 IVC65565:IVC65566 JEY65565:JEY65566 JOU65565:JOU65566 JYQ65565:JYQ65566 KIM65565:KIM65566 KSI65565:KSI65566 LCE65565:LCE65566 LMA65565:LMA65566 LVW65565:LVW65566 MFS65565:MFS65566 MPO65565:MPO65566 MZK65565:MZK65566 NJG65565:NJG65566 NTC65565:NTC65566 OCY65565:OCY65566 OMU65565:OMU65566 OWQ65565:OWQ65566 PGM65565:PGM65566 PQI65565:PQI65566 QAE65565:QAE65566 QKA65565:QKA65566 QTW65565:QTW65566 RDS65565:RDS65566 RNO65565:RNO65566 RXK65565:RXK65566 SHG65565:SHG65566 SRC65565:SRC65566 TAY65565:TAY65566 TKU65565:TKU65566 TUQ65565:TUQ65566 UEM65565:UEM65566 UOI65565:UOI65566 UYE65565:UYE65566 VIA65565:VIA65566 VRW65565:VRW65566 WBS65565:WBS65566 WLO65565:WLO65566 WVK65565:WVK65566 IY131101:IY131102 SU131101:SU131102 ACQ131101:ACQ131102 AMM131101:AMM131102 AWI131101:AWI131102 BGE131101:BGE131102 BQA131101:BQA131102 BZW131101:BZW131102 CJS131101:CJS131102 CTO131101:CTO131102 DDK131101:DDK131102 DNG131101:DNG131102 DXC131101:DXC131102 EGY131101:EGY131102 EQU131101:EQU131102 FAQ131101:FAQ131102 FKM131101:FKM131102 FUI131101:FUI131102 GEE131101:GEE131102 GOA131101:GOA131102 GXW131101:GXW131102 HHS131101:HHS131102 HRO131101:HRO131102 IBK131101:IBK131102 ILG131101:ILG131102 IVC131101:IVC131102 JEY131101:JEY131102 JOU131101:JOU131102 JYQ131101:JYQ131102 KIM131101:KIM131102 KSI131101:KSI131102 LCE131101:LCE131102 LMA131101:LMA131102 LVW131101:LVW131102 MFS131101:MFS131102 MPO131101:MPO131102 MZK131101:MZK131102 NJG131101:NJG131102 NTC131101:NTC131102 OCY131101:OCY131102 OMU131101:OMU131102 OWQ131101:OWQ131102 PGM131101:PGM131102 PQI131101:PQI131102 QAE131101:QAE131102 QKA131101:QKA131102 QTW131101:QTW131102 RDS131101:RDS131102 RNO131101:RNO131102 RXK131101:RXK131102 SHG131101:SHG131102 SRC131101:SRC131102 TAY131101:TAY131102 TKU131101:TKU131102 TUQ131101:TUQ131102 UEM131101:UEM131102 UOI131101:UOI131102 UYE131101:UYE131102 VIA131101:VIA131102 VRW131101:VRW131102 WBS131101:WBS131102 WLO131101:WLO131102 WVK131101:WVK131102 IY196637:IY196638 SU196637:SU196638 ACQ196637:ACQ196638 AMM196637:AMM196638 AWI196637:AWI196638 BGE196637:BGE196638 BQA196637:BQA196638 BZW196637:BZW196638 CJS196637:CJS196638 CTO196637:CTO196638 DDK196637:DDK196638 DNG196637:DNG196638 DXC196637:DXC196638 EGY196637:EGY196638 EQU196637:EQU196638 FAQ196637:FAQ196638 FKM196637:FKM196638 FUI196637:FUI196638 GEE196637:GEE196638 GOA196637:GOA196638 GXW196637:GXW196638 HHS196637:HHS196638 HRO196637:HRO196638 IBK196637:IBK196638 ILG196637:ILG196638 IVC196637:IVC196638 JEY196637:JEY196638 JOU196637:JOU196638 JYQ196637:JYQ196638 KIM196637:KIM196638 KSI196637:KSI196638 LCE196637:LCE196638 LMA196637:LMA196638 LVW196637:LVW196638 MFS196637:MFS196638 MPO196637:MPO196638 MZK196637:MZK196638 NJG196637:NJG196638 NTC196637:NTC196638 OCY196637:OCY196638 OMU196637:OMU196638 OWQ196637:OWQ196638 PGM196637:PGM196638 PQI196637:PQI196638 QAE196637:QAE196638 QKA196637:QKA196638 QTW196637:QTW196638 RDS196637:RDS196638 RNO196637:RNO196638 RXK196637:RXK196638 SHG196637:SHG196638 SRC196637:SRC196638 TAY196637:TAY196638 TKU196637:TKU196638 TUQ196637:TUQ196638 UEM196637:UEM196638 UOI196637:UOI196638 UYE196637:UYE196638 VIA196637:VIA196638 VRW196637:VRW196638 WBS196637:WBS196638 WLO196637:WLO196638 WVK196637:WVK196638 IY262173:IY262174 SU262173:SU262174 ACQ262173:ACQ262174 AMM262173:AMM262174 AWI262173:AWI262174 BGE262173:BGE262174 BQA262173:BQA262174 BZW262173:BZW262174 CJS262173:CJS262174 CTO262173:CTO262174 DDK262173:DDK262174 DNG262173:DNG262174 DXC262173:DXC262174 EGY262173:EGY262174 EQU262173:EQU262174 FAQ262173:FAQ262174 FKM262173:FKM262174 FUI262173:FUI262174 GEE262173:GEE262174 GOA262173:GOA262174 GXW262173:GXW262174 HHS262173:HHS262174 HRO262173:HRO262174 IBK262173:IBK262174 ILG262173:ILG262174 IVC262173:IVC262174 JEY262173:JEY262174 JOU262173:JOU262174 JYQ262173:JYQ262174 KIM262173:KIM262174 KSI262173:KSI262174 LCE262173:LCE262174 LMA262173:LMA262174 LVW262173:LVW262174 MFS262173:MFS262174 MPO262173:MPO262174 MZK262173:MZK262174 NJG262173:NJG262174 NTC262173:NTC262174 OCY262173:OCY262174 OMU262173:OMU262174 OWQ262173:OWQ262174 PGM262173:PGM262174 PQI262173:PQI262174 QAE262173:QAE262174 QKA262173:QKA262174 QTW262173:QTW262174 RDS262173:RDS262174 RNO262173:RNO262174 RXK262173:RXK262174 SHG262173:SHG262174 SRC262173:SRC262174 TAY262173:TAY262174 TKU262173:TKU262174 TUQ262173:TUQ262174 UEM262173:UEM262174 UOI262173:UOI262174 UYE262173:UYE262174 VIA262173:VIA262174 VRW262173:VRW262174 WBS262173:WBS262174 WLO262173:WLO262174 WVK262173:WVK262174 IY327709:IY327710 SU327709:SU327710 ACQ327709:ACQ327710 AMM327709:AMM327710 AWI327709:AWI327710 BGE327709:BGE327710 BQA327709:BQA327710 BZW327709:BZW327710 CJS327709:CJS327710 CTO327709:CTO327710 DDK327709:DDK327710 DNG327709:DNG327710 DXC327709:DXC327710 EGY327709:EGY327710 EQU327709:EQU327710 FAQ327709:FAQ327710 FKM327709:FKM327710 FUI327709:FUI327710 GEE327709:GEE327710 GOA327709:GOA327710 GXW327709:GXW327710 HHS327709:HHS327710 HRO327709:HRO327710 IBK327709:IBK327710 ILG327709:ILG327710 IVC327709:IVC327710 JEY327709:JEY327710 JOU327709:JOU327710 JYQ327709:JYQ327710 KIM327709:KIM327710 KSI327709:KSI327710 LCE327709:LCE327710 LMA327709:LMA327710 LVW327709:LVW327710 MFS327709:MFS327710 MPO327709:MPO327710 MZK327709:MZK327710 NJG327709:NJG327710 NTC327709:NTC327710 OCY327709:OCY327710 OMU327709:OMU327710 OWQ327709:OWQ327710 PGM327709:PGM327710 PQI327709:PQI327710 QAE327709:QAE327710 QKA327709:QKA327710 QTW327709:QTW327710 RDS327709:RDS327710 RNO327709:RNO327710 RXK327709:RXK327710 SHG327709:SHG327710 SRC327709:SRC327710 TAY327709:TAY327710 TKU327709:TKU327710 TUQ327709:TUQ327710 UEM327709:UEM327710 UOI327709:UOI327710 UYE327709:UYE327710 VIA327709:VIA327710 VRW327709:VRW327710 WBS327709:WBS327710 WLO327709:WLO327710 WVK327709:WVK327710 IY393245:IY393246 SU393245:SU393246 ACQ393245:ACQ393246 AMM393245:AMM393246 AWI393245:AWI393246 BGE393245:BGE393246 BQA393245:BQA393246 BZW393245:BZW393246 CJS393245:CJS393246 CTO393245:CTO393246 DDK393245:DDK393246 DNG393245:DNG393246 DXC393245:DXC393246 EGY393245:EGY393246 EQU393245:EQU393246 FAQ393245:FAQ393246 FKM393245:FKM393246 FUI393245:FUI393246 GEE393245:GEE393246 GOA393245:GOA393246 GXW393245:GXW393246 HHS393245:HHS393246 HRO393245:HRO393246 IBK393245:IBK393246 ILG393245:ILG393246 IVC393245:IVC393246 JEY393245:JEY393246 JOU393245:JOU393246 JYQ393245:JYQ393246 KIM393245:KIM393246 KSI393245:KSI393246 LCE393245:LCE393246 LMA393245:LMA393246 LVW393245:LVW393246 MFS393245:MFS393246 MPO393245:MPO393246 MZK393245:MZK393246 NJG393245:NJG393246 NTC393245:NTC393246 OCY393245:OCY393246 OMU393245:OMU393246 OWQ393245:OWQ393246 PGM393245:PGM393246 PQI393245:PQI393246 QAE393245:QAE393246 QKA393245:QKA393246 QTW393245:QTW393246 RDS393245:RDS393246 RNO393245:RNO393246 RXK393245:RXK393246 SHG393245:SHG393246 SRC393245:SRC393246 TAY393245:TAY393246 TKU393245:TKU393246 TUQ393245:TUQ393246 UEM393245:UEM393246 UOI393245:UOI393246 UYE393245:UYE393246 VIA393245:VIA393246 VRW393245:VRW393246 WBS393245:WBS393246 WLO393245:WLO393246 WVK393245:WVK393246 IY458781:IY458782 SU458781:SU458782 ACQ458781:ACQ458782 AMM458781:AMM458782 AWI458781:AWI458782 BGE458781:BGE458782 BQA458781:BQA458782 BZW458781:BZW458782 CJS458781:CJS458782 CTO458781:CTO458782 DDK458781:DDK458782 DNG458781:DNG458782 DXC458781:DXC458782 EGY458781:EGY458782 EQU458781:EQU458782 FAQ458781:FAQ458782 FKM458781:FKM458782 FUI458781:FUI458782 GEE458781:GEE458782 GOA458781:GOA458782 GXW458781:GXW458782 HHS458781:HHS458782 HRO458781:HRO458782 IBK458781:IBK458782 ILG458781:ILG458782 IVC458781:IVC458782 JEY458781:JEY458782 JOU458781:JOU458782 JYQ458781:JYQ458782 KIM458781:KIM458782 KSI458781:KSI458782 LCE458781:LCE458782 LMA458781:LMA458782 LVW458781:LVW458782 MFS458781:MFS458782 MPO458781:MPO458782 MZK458781:MZK458782 NJG458781:NJG458782 NTC458781:NTC458782 OCY458781:OCY458782 OMU458781:OMU458782 OWQ458781:OWQ458782 PGM458781:PGM458782 PQI458781:PQI458782 QAE458781:QAE458782 QKA458781:QKA458782 QTW458781:QTW458782 RDS458781:RDS458782 RNO458781:RNO458782 RXK458781:RXK458782 SHG458781:SHG458782 SRC458781:SRC458782 TAY458781:TAY458782 TKU458781:TKU458782 TUQ458781:TUQ458782 UEM458781:UEM458782 UOI458781:UOI458782 UYE458781:UYE458782 VIA458781:VIA458782 VRW458781:VRW458782 WBS458781:WBS458782 WLO458781:WLO458782 WVK458781:WVK458782 IY524317:IY524318 SU524317:SU524318 ACQ524317:ACQ524318 AMM524317:AMM524318 AWI524317:AWI524318 BGE524317:BGE524318 BQA524317:BQA524318 BZW524317:BZW524318 CJS524317:CJS524318 CTO524317:CTO524318 DDK524317:DDK524318 DNG524317:DNG524318 DXC524317:DXC524318 EGY524317:EGY524318 EQU524317:EQU524318 FAQ524317:FAQ524318 FKM524317:FKM524318 FUI524317:FUI524318 GEE524317:GEE524318 GOA524317:GOA524318 GXW524317:GXW524318 HHS524317:HHS524318 HRO524317:HRO524318 IBK524317:IBK524318 ILG524317:ILG524318 IVC524317:IVC524318 JEY524317:JEY524318 JOU524317:JOU524318 JYQ524317:JYQ524318 KIM524317:KIM524318 KSI524317:KSI524318 LCE524317:LCE524318 LMA524317:LMA524318 LVW524317:LVW524318 MFS524317:MFS524318 MPO524317:MPO524318 MZK524317:MZK524318 NJG524317:NJG524318 NTC524317:NTC524318 OCY524317:OCY524318 OMU524317:OMU524318 OWQ524317:OWQ524318 PGM524317:PGM524318 PQI524317:PQI524318 QAE524317:QAE524318 QKA524317:QKA524318 QTW524317:QTW524318 RDS524317:RDS524318 RNO524317:RNO524318 RXK524317:RXK524318 SHG524317:SHG524318 SRC524317:SRC524318 TAY524317:TAY524318 TKU524317:TKU524318 TUQ524317:TUQ524318 UEM524317:UEM524318 UOI524317:UOI524318 UYE524317:UYE524318 VIA524317:VIA524318 VRW524317:VRW524318 WBS524317:WBS524318 WLO524317:WLO524318 WVK524317:WVK524318 IY589853:IY589854 SU589853:SU589854 ACQ589853:ACQ589854 AMM589853:AMM589854 AWI589853:AWI589854 BGE589853:BGE589854 BQA589853:BQA589854 BZW589853:BZW589854 CJS589853:CJS589854 CTO589853:CTO589854 DDK589853:DDK589854 DNG589853:DNG589854 DXC589853:DXC589854 EGY589853:EGY589854 EQU589853:EQU589854 FAQ589853:FAQ589854 FKM589853:FKM589854 FUI589853:FUI589854 GEE589853:GEE589854 GOA589853:GOA589854 GXW589853:GXW589854 HHS589853:HHS589854 HRO589853:HRO589854 IBK589853:IBK589854 ILG589853:ILG589854 IVC589853:IVC589854 JEY589853:JEY589854 JOU589853:JOU589854 JYQ589853:JYQ589854 KIM589853:KIM589854 KSI589853:KSI589854 LCE589853:LCE589854 LMA589853:LMA589854 LVW589853:LVW589854 MFS589853:MFS589854 MPO589853:MPO589854 MZK589853:MZK589854 NJG589853:NJG589854 NTC589853:NTC589854 OCY589853:OCY589854 OMU589853:OMU589854 OWQ589853:OWQ589854 PGM589853:PGM589854 PQI589853:PQI589854 QAE589853:QAE589854 QKA589853:QKA589854 QTW589853:QTW589854 RDS589853:RDS589854 RNO589853:RNO589854 RXK589853:RXK589854 SHG589853:SHG589854 SRC589853:SRC589854 TAY589853:TAY589854 TKU589853:TKU589854 TUQ589853:TUQ589854 UEM589853:UEM589854 UOI589853:UOI589854 UYE589853:UYE589854 VIA589853:VIA589854 VRW589853:VRW589854 WBS589853:WBS589854 WLO589853:WLO589854 WVK589853:WVK589854 IY655389:IY655390 SU655389:SU655390 ACQ655389:ACQ655390 AMM655389:AMM655390 AWI655389:AWI655390 BGE655389:BGE655390 BQA655389:BQA655390 BZW655389:BZW655390 CJS655389:CJS655390 CTO655389:CTO655390 DDK655389:DDK655390 DNG655389:DNG655390 DXC655389:DXC655390 EGY655389:EGY655390 EQU655389:EQU655390 FAQ655389:FAQ655390 FKM655389:FKM655390 FUI655389:FUI655390 GEE655389:GEE655390 GOA655389:GOA655390 GXW655389:GXW655390 HHS655389:HHS655390 HRO655389:HRO655390 IBK655389:IBK655390 ILG655389:ILG655390 IVC655389:IVC655390 JEY655389:JEY655390 JOU655389:JOU655390 JYQ655389:JYQ655390 KIM655389:KIM655390 KSI655389:KSI655390 LCE655389:LCE655390 LMA655389:LMA655390 LVW655389:LVW655390 MFS655389:MFS655390 MPO655389:MPO655390 MZK655389:MZK655390 NJG655389:NJG655390 NTC655389:NTC655390 OCY655389:OCY655390 OMU655389:OMU655390 OWQ655389:OWQ655390 PGM655389:PGM655390 PQI655389:PQI655390 QAE655389:QAE655390 QKA655389:QKA655390 QTW655389:QTW655390 RDS655389:RDS655390 RNO655389:RNO655390 RXK655389:RXK655390 SHG655389:SHG655390 SRC655389:SRC655390 TAY655389:TAY655390 TKU655389:TKU655390 TUQ655389:TUQ655390 UEM655389:UEM655390 UOI655389:UOI655390 UYE655389:UYE655390 VIA655389:VIA655390 VRW655389:VRW655390 WBS655389:WBS655390 WLO655389:WLO655390 WVK655389:WVK655390 IY720925:IY720926 SU720925:SU720926 ACQ720925:ACQ720926 AMM720925:AMM720926 AWI720925:AWI720926 BGE720925:BGE720926 BQA720925:BQA720926 BZW720925:BZW720926 CJS720925:CJS720926 CTO720925:CTO720926 DDK720925:DDK720926 DNG720925:DNG720926 DXC720925:DXC720926 EGY720925:EGY720926 EQU720925:EQU720926 FAQ720925:FAQ720926 FKM720925:FKM720926 FUI720925:FUI720926 GEE720925:GEE720926 GOA720925:GOA720926 GXW720925:GXW720926 HHS720925:HHS720926 HRO720925:HRO720926 IBK720925:IBK720926 ILG720925:ILG720926 IVC720925:IVC720926 JEY720925:JEY720926 JOU720925:JOU720926 JYQ720925:JYQ720926 KIM720925:KIM720926 KSI720925:KSI720926 LCE720925:LCE720926 LMA720925:LMA720926 LVW720925:LVW720926 MFS720925:MFS720926 MPO720925:MPO720926 MZK720925:MZK720926 NJG720925:NJG720926 NTC720925:NTC720926 OCY720925:OCY720926 OMU720925:OMU720926 OWQ720925:OWQ720926 PGM720925:PGM720926 PQI720925:PQI720926 QAE720925:QAE720926 QKA720925:QKA720926 QTW720925:QTW720926 RDS720925:RDS720926 RNO720925:RNO720926 RXK720925:RXK720926 SHG720925:SHG720926 SRC720925:SRC720926 TAY720925:TAY720926 TKU720925:TKU720926 TUQ720925:TUQ720926 UEM720925:UEM720926 UOI720925:UOI720926 UYE720925:UYE720926 VIA720925:VIA720926 VRW720925:VRW720926 WBS720925:WBS720926 WLO720925:WLO720926 WVK720925:WVK720926 IY786461:IY786462 SU786461:SU786462 ACQ786461:ACQ786462 AMM786461:AMM786462 AWI786461:AWI786462 BGE786461:BGE786462 BQA786461:BQA786462 BZW786461:BZW786462 CJS786461:CJS786462 CTO786461:CTO786462 DDK786461:DDK786462 DNG786461:DNG786462 DXC786461:DXC786462 EGY786461:EGY786462 EQU786461:EQU786462 FAQ786461:FAQ786462 FKM786461:FKM786462 FUI786461:FUI786462 GEE786461:GEE786462 GOA786461:GOA786462 GXW786461:GXW786462 HHS786461:HHS786462 HRO786461:HRO786462 IBK786461:IBK786462 ILG786461:ILG786462 IVC786461:IVC786462 JEY786461:JEY786462 JOU786461:JOU786462 JYQ786461:JYQ786462 KIM786461:KIM786462 KSI786461:KSI786462 LCE786461:LCE786462 LMA786461:LMA786462 LVW786461:LVW786462 MFS786461:MFS786462 MPO786461:MPO786462 MZK786461:MZK786462 NJG786461:NJG786462 NTC786461:NTC786462 OCY786461:OCY786462 OMU786461:OMU786462 OWQ786461:OWQ786462 PGM786461:PGM786462 PQI786461:PQI786462 QAE786461:QAE786462 QKA786461:QKA786462 QTW786461:QTW786462 RDS786461:RDS786462 RNO786461:RNO786462 RXK786461:RXK786462 SHG786461:SHG786462 SRC786461:SRC786462 TAY786461:TAY786462 TKU786461:TKU786462 TUQ786461:TUQ786462 UEM786461:UEM786462 UOI786461:UOI786462 UYE786461:UYE786462 VIA786461:VIA786462 VRW786461:VRW786462 WBS786461:WBS786462 WLO786461:WLO786462 WVK786461:WVK786462 IY851997:IY851998 SU851997:SU851998 ACQ851997:ACQ851998 AMM851997:AMM851998 AWI851997:AWI851998 BGE851997:BGE851998 BQA851997:BQA851998 BZW851997:BZW851998 CJS851997:CJS851998 CTO851997:CTO851998 DDK851997:DDK851998 DNG851997:DNG851998 DXC851997:DXC851998 EGY851997:EGY851998 EQU851997:EQU851998 FAQ851997:FAQ851998 FKM851997:FKM851998 FUI851997:FUI851998 GEE851997:GEE851998 GOA851997:GOA851998 GXW851997:GXW851998 HHS851997:HHS851998 HRO851997:HRO851998 IBK851997:IBK851998 ILG851997:ILG851998 IVC851997:IVC851998 JEY851997:JEY851998 JOU851997:JOU851998 JYQ851997:JYQ851998 KIM851997:KIM851998 KSI851997:KSI851998 LCE851997:LCE851998 LMA851997:LMA851998 LVW851997:LVW851998 MFS851997:MFS851998 MPO851997:MPO851998 MZK851997:MZK851998 NJG851997:NJG851998 NTC851997:NTC851998 OCY851997:OCY851998 OMU851997:OMU851998 OWQ851997:OWQ851998 PGM851997:PGM851998 PQI851997:PQI851998 QAE851997:QAE851998 QKA851997:QKA851998 QTW851997:QTW851998 RDS851997:RDS851998 RNO851997:RNO851998 RXK851997:RXK851998 SHG851997:SHG851998 SRC851997:SRC851998 TAY851997:TAY851998 TKU851997:TKU851998 TUQ851997:TUQ851998 UEM851997:UEM851998 UOI851997:UOI851998 UYE851997:UYE851998 VIA851997:VIA851998 VRW851997:VRW851998 WBS851997:WBS851998 WLO851997:WLO851998 WVK851997:WVK851998 IY917533:IY917534 SU917533:SU917534 ACQ917533:ACQ917534 AMM917533:AMM917534 AWI917533:AWI917534 BGE917533:BGE917534 BQA917533:BQA917534 BZW917533:BZW917534 CJS917533:CJS917534 CTO917533:CTO917534 DDK917533:DDK917534 DNG917533:DNG917534 DXC917533:DXC917534 EGY917533:EGY917534 EQU917533:EQU917534 FAQ917533:FAQ917534 FKM917533:FKM917534 FUI917533:FUI917534 GEE917533:GEE917534 GOA917533:GOA917534 GXW917533:GXW917534 HHS917533:HHS917534 HRO917533:HRO917534 IBK917533:IBK917534 ILG917533:ILG917534 IVC917533:IVC917534 JEY917533:JEY917534 JOU917533:JOU917534 JYQ917533:JYQ917534 KIM917533:KIM917534 KSI917533:KSI917534 LCE917533:LCE917534 LMA917533:LMA917534 LVW917533:LVW917534 MFS917533:MFS917534 MPO917533:MPO917534 MZK917533:MZK917534 NJG917533:NJG917534 NTC917533:NTC917534 OCY917533:OCY917534 OMU917533:OMU917534 OWQ917533:OWQ917534 PGM917533:PGM917534 PQI917533:PQI917534 QAE917533:QAE917534 QKA917533:QKA917534 QTW917533:QTW917534 RDS917533:RDS917534 RNO917533:RNO917534 RXK917533:RXK917534 SHG917533:SHG917534 SRC917533:SRC917534 TAY917533:TAY917534 TKU917533:TKU917534 TUQ917533:TUQ917534 UEM917533:UEM917534 UOI917533:UOI917534 UYE917533:UYE917534 VIA917533:VIA917534 VRW917533:VRW917534 WBS917533:WBS917534 WLO917533:WLO917534 WVK917533:WVK917534 IY983069:IY983070 SU983069:SU983070 ACQ983069:ACQ983070 AMM983069:AMM983070 AWI983069:AWI983070 BGE983069:BGE983070 BQA983069:BQA983070 BZW983069:BZW983070 CJS983069:CJS983070 CTO983069:CTO983070 DDK983069:DDK983070 DNG983069:DNG983070 DXC983069:DXC983070 EGY983069:EGY983070 EQU983069:EQU983070 FAQ983069:FAQ983070 FKM983069:FKM983070 FUI983069:FUI983070 GEE983069:GEE983070 GOA983069:GOA983070 GXW983069:GXW983070 HHS983069:HHS983070 HRO983069:HRO983070 IBK983069:IBK983070 ILG983069:ILG983070 IVC983069:IVC983070 JEY983069:JEY983070 JOU983069:JOU983070 JYQ983069:JYQ983070 KIM983069:KIM983070 KSI983069:KSI983070 LCE983069:LCE983070 LMA983069:LMA983070 LVW983069:LVW983070 MFS983069:MFS983070 MPO983069:MPO983070 MZK983069:MZK983070 NJG983069:NJG983070 NTC983069:NTC983070 OCY983069:OCY983070 OMU983069:OMU983070 OWQ983069:OWQ983070 PGM983069:PGM983070 PQI983069:PQI983070 QAE983069:QAE983070 QKA983069:QKA983070 QTW983069:QTW983070 RDS983069:RDS983070 RNO983069:RNO983070 RXK983069:RXK983070 SHG983069:SHG983070 SRC983069:SRC983070 TAY983069:TAY983070 TKU983069:TKU983070 TUQ983069:TUQ983070 UEM983069:UEM983070 UOI983069:UOI983070 UYE983069:UYE983070 VIA983069:VIA983070 VRW983069:VRW983070 WBS983069:WBS983070 WLO983069:WLO983070 WVK983069:WVK983070 D983068:D983069" xr:uid="{00000000-0002-0000-0000-000001000000}">
      <formula1>#REF!</formula1>
    </dataValidation>
    <dataValidation type="list" allowBlank="1" showErrorMessage="1" sqref="SU19 IY19 WVK19 WLO19 WBS19 VRW19 VIA19 UYE19 UOI19 UEM19 TUQ19 TKU19 TAY19 SRC19 SHG19 RXK19 RNO19 RDS19 QTW19 QKA19 QAE19 PQI19 PGM19 OWQ19 OMU19 OCY19 NTC19 NJG19 MZK19 MPO19 MFS19 LVW19 LMA19 LCE19 KSI19 KIM19 JYQ19 JOU19 JEY19 IVC19 ILG19 IBK19 HRO19 HHS19 GXW19 GOA19 GEE19 FUI19 FKM19 FAQ19 EQU19 EGY19 DXC19 DNG19 DDK19 CTO19 CJS19 BZW19 BQA19 BGE19 AWI19 AMM19 ACQ19 D131096 D196632 D262168 D327704 D393240 D458776 D524312 D589848 D655384 D720920 D786456 D851992 D917528 D983064 D65560 SU15 IY15 WVK15 WLO15 WBS15 VRW15 VIA15 UYE15 UOI15 UEM15 TUQ15 TKU15 TAY15 SRC15 SHG15 RXK15 RNO15 RDS15 QTW15 QKA15 QAE15 PQI15 PGM15 OWQ15 OMU15 OCY15 NTC15 NJG15 MZK15 MPO15 MFS15 LVW15 LMA15 LCE15 KSI15 KIM15 JYQ15 JOU15 JEY15 IVC15 ILG15 IBK15 HRO15 HHS15 GXW15 GOA15 GEE15 FUI15 FKM15 FAQ15 EQU15 EGY15 DXC15 DNG15 DDK15 CTO15 CJS15 BZW15 BQA15 BGE15 AWI15 AMM15 ACQ15" xr:uid="{00000000-0002-0000-0000-000002000000}">
      <formula1>#REF!</formula1>
    </dataValidation>
    <dataValidation type="list" allowBlank="1" showErrorMessage="1" promptTitle="Study Rating" prompt="Choose from list" sqref="D65574 D131110 D196646 D262182 D327718 D393254 D458790 D524326 D589862 D655398 D720934 D786470 D852006 D917542 D983078 WVK983079 WLO983079 WBS983079 VRW983079 VIA983079 UYE983079 UOI983079 UEM983079 TUQ983079 TKU983079 TAY983079 SRC983079 SHG983079 RXK983079 RNO983079 RDS983079 QTW983079 QKA983079 QAE983079 PQI983079 PGM983079 OWQ983079 OMU983079 OCY983079 NTC983079 NJG983079 MZK983079 MPO983079 MFS983079 LVW983079 LMA983079 LCE983079 KSI983079 KIM983079 JYQ983079 JOU983079 JEY983079 IVC983079 ILG983079 IBK983079 HRO983079 HHS983079 GXW983079 GOA983079 GEE983079 FUI983079 FKM983079 FAQ983079 EQU983079 EGY983079 DXC983079 DNG983079 DDK983079 CTO983079 CJS983079 BZW983079 BQA983079 BGE983079 AWI983079 AMM983079 ACQ983079 SU983079 IY983079 WVK917543 WLO917543 WBS917543 VRW917543 VIA917543 UYE917543 UOI917543 UEM917543 TUQ917543 TKU917543 TAY917543 SRC917543 SHG917543 RXK917543 RNO917543 RDS917543 QTW917543 QKA917543 QAE917543 PQI917543 PGM917543 OWQ917543 OMU917543 OCY917543 NTC917543 NJG917543 MZK917543 MPO917543 MFS917543 LVW917543 LMA917543 LCE917543 KSI917543 KIM917543 JYQ917543 JOU917543 JEY917543 IVC917543 ILG917543 IBK917543 HRO917543 HHS917543 GXW917543 GOA917543 GEE917543 FUI917543 FKM917543 FAQ917543 EQU917543 EGY917543 DXC917543 DNG917543 DDK917543 CTO917543 CJS917543 BZW917543 BQA917543 BGE917543 AWI917543 AMM917543 ACQ917543 SU917543 IY917543 WVK852007 WLO852007 WBS852007 VRW852007 VIA852007 UYE852007 UOI852007 UEM852007 TUQ852007 TKU852007 TAY852007 SRC852007 SHG852007 RXK852007 RNO852007 RDS852007 QTW852007 QKA852007 QAE852007 PQI852007 PGM852007 OWQ852007 OMU852007 OCY852007 NTC852007 NJG852007 MZK852007 MPO852007 MFS852007 LVW852007 LMA852007 LCE852007 KSI852007 KIM852007 JYQ852007 JOU852007 JEY852007 IVC852007 ILG852007 IBK852007 HRO852007 HHS852007 GXW852007 GOA852007 GEE852007 FUI852007 FKM852007 FAQ852007 EQU852007 EGY852007 DXC852007 DNG852007 DDK852007 CTO852007 CJS852007 BZW852007 BQA852007 BGE852007 AWI852007 AMM852007 ACQ852007 SU852007 IY852007 WVK786471 WLO786471 WBS786471 VRW786471 VIA786471 UYE786471 UOI786471 UEM786471 TUQ786471 TKU786471 TAY786471 SRC786471 SHG786471 RXK786471 RNO786471 RDS786471 QTW786471 QKA786471 QAE786471 PQI786471 PGM786471 OWQ786471 OMU786471 OCY786471 NTC786471 NJG786471 MZK786471 MPO786471 MFS786471 LVW786471 LMA786471 LCE786471 KSI786471 KIM786471 JYQ786471 JOU786471 JEY786471 IVC786471 ILG786471 IBK786471 HRO786471 HHS786471 GXW786471 GOA786471 GEE786471 FUI786471 FKM786471 FAQ786471 EQU786471 EGY786471 DXC786471 DNG786471 DDK786471 CTO786471 CJS786471 BZW786471 BQA786471 BGE786471 AWI786471 AMM786471 ACQ786471 SU786471 IY786471 WVK720935 WLO720935 WBS720935 VRW720935 VIA720935 UYE720935 UOI720935 UEM720935 TUQ720935 TKU720935 TAY720935 SRC720935 SHG720935 RXK720935 RNO720935 RDS720935 QTW720935 QKA720935 QAE720935 PQI720935 PGM720935 OWQ720935 OMU720935 OCY720935 NTC720935 NJG720935 MZK720935 MPO720935 MFS720935 LVW720935 LMA720935 LCE720935 KSI720935 KIM720935 JYQ720935 JOU720935 JEY720935 IVC720935 ILG720935 IBK720935 HRO720935 HHS720935 GXW720935 GOA720935 GEE720935 FUI720935 FKM720935 FAQ720935 EQU720935 EGY720935 DXC720935 DNG720935 DDK720935 CTO720935 CJS720935 BZW720935 BQA720935 BGE720935 AWI720935 AMM720935 ACQ720935 SU720935 IY720935 WVK655399 WLO655399 WBS655399 VRW655399 VIA655399 UYE655399 UOI655399 UEM655399 TUQ655399 TKU655399 TAY655399 SRC655399 SHG655399 RXK655399 RNO655399 RDS655399 QTW655399 QKA655399 QAE655399 PQI655399 PGM655399 OWQ655399 OMU655399 OCY655399 NTC655399 NJG655399 MZK655399 MPO655399 MFS655399 LVW655399 LMA655399 LCE655399 KSI655399 KIM655399 JYQ655399 JOU655399 JEY655399 IVC655399 ILG655399 IBK655399 HRO655399 HHS655399 GXW655399 GOA655399 GEE655399 FUI655399 FKM655399 FAQ655399 EQU655399 EGY655399 DXC655399 DNG655399 DDK655399 CTO655399 CJS655399 BZW655399 BQA655399 BGE655399 AWI655399 AMM655399 ACQ655399 SU655399 IY655399 WVK589863 WLO589863 WBS589863 VRW589863 VIA589863 UYE589863 UOI589863 UEM589863 TUQ589863 TKU589863 TAY589863 SRC589863 SHG589863 RXK589863 RNO589863 RDS589863 QTW589863 QKA589863 QAE589863 PQI589863 PGM589863 OWQ589863 OMU589863 OCY589863 NTC589863 NJG589863 MZK589863 MPO589863 MFS589863 LVW589863 LMA589863 LCE589863 KSI589863 KIM589863 JYQ589863 JOU589863 JEY589863 IVC589863 ILG589863 IBK589863 HRO589863 HHS589863 GXW589863 GOA589863 GEE589863 FUI589863 FKM589863 FAQ589863 EQU589863 EGY589863 DXC589863 DNG589863 DDK589863 CTO589863 CJS589863 BZW589863 BQA589863 BGE589863 AWI589863 AMM589863 ACQ589863 SU589863 IY589863 WVK524327 WLO524327 WBS524327 VRW524327 VIA524327 UYE524327 UOI524327 UEM524327 TUQ524327 TKU524327 TAY524327 SRC524327 SHG524327 RXK524327 RNO524327 RDS524327 QTW524327 QKA524327 QAE524327 PQI524327 PGM524327 OWQ524327 OMU524327 OCY524327 NTC524327 NJG524327 MZK524327 MPO524327 MFS524327 LVW524327 LMA524327 LCE524327 KSI524327 KIM524327 JYQ524327 JOU524327 JEY524327 IVC524327 ILG524327 IBK524327 HRO524327 HHS524327 GXW524327 GOA524327 GEE524327 FUI524327 FKM524327 FAQ524327 EQU524327 EGY524327 DXC524327 DNG524327 DDK524327 CTO524327 CJS524327 BZW524327 BQA524327 BGE524327 AWI524327 AMM524327 ACQ524327 SU524327 IY524327 WVK458791 WLO458791 WBS458791 VRW458791 VIA458791 UYE458791 UOI458791 UEM458791 TUQ458791 TKU458791 TAY458791 SRC458791 SHG458791 RXK458791 RNO458791 RDS458791 QTW458791 QKA458791 QAE458791 PQI458791 PGM458791 OWQ458791 OMU458791 OCY458791 NTC458791 NJG458791 MZK458791 MPO458791 MFS458791 LVW458791 LMA458791 LCE458791 KSI458791 KIM458791 JYQ458791 JOU458791 JEY458791 IVC458791 ILG458791 IBK458791 HRO458791 HHS458791 GXW458791 GOA458791 GEE458791 FUI458791 FKM458791 FAQ458791 EQU458791 EGY458791 DXC458791 DNG458791 DDK458791 CTO458791 CJS458791 BZW458791 BQA458791 BGE458791 AWI458791 AMM458791 ACQ458791 SU458791 IY458791 WVK393255 WLO393255 WBS393255 VRW393255 VIA393255 UYE393255 UOI393255 UEM393255 TUQ393255 TKU393255 TAY393255 SRC393255 SHG393255 RXK393255 RNO393255 RDS393255 QTW393255 QKA393255 QAE393255 PQI393255 PGM393255 OWQ393255 OMU393255 OCY393255 NTC393255 NJG393255 MZK393255 MPO393255 MFS393255 LVW393255 LMA393255 LCE393255 KSI393255 KIM393255 JYQ393255 JOU393255 JEY393255 IVC393255 ILG393255 IBK393255 HRO393255 HHS393255 GXW393255 GOA393255 GEE393255 FUI393255 FKM393255 FAQ393255 EQU393255 EGY393255 DXC393255 DNG393255 DDK393255 CTO393255 CJS393255 BZW393255 BQA393255 BGE393255 AWI393255 AMM393255 ACQ393255 SU393255 IY393255 WVK327719 WLO327719 WBS327719 VRW327719 VIA327719 UYE327719 UOI327719 UEM327719 TUQ327719 TKU327719 TAY327719 SRC327719 SHG327719 RXK327719 RNO327719 RDS327719 QTW327719 QKA327719 QAE327719 PQI327719 PGM327719 OWQ327719 OMU327719 OCY327719 NTC327719 NJG327719 MZK327719 MPO327719 MFS327719 LVW327719 LMA327719 LCE327719 KSI327719 KIM327719 JYQ327719 JOU327719 JEY327719 IVC327719 ILG327719 IBK327719 HRO327719 HHS327719 GXW327719 GOA327719 GEE327719 FUI327719 FKM327719 FAQ327719 EQU327719 EGY327719 DXC327719 DNG327719 DDK327719 CTO327719 CJS327719 BZW327719 BQA327719 BGE327719 AWI327719 AMM327719 ACQ327719 SU327719 IY327719 WVK262183 WLO262183 WBS262183 VRW262183 VIA262183 UYE262183 UOI262183 UEM262183 TUQ262183 TKU262183 TAY262183 SRC262183 SHG262183 RXK262183 RNO262183 RDS262183 QTW262183 QKA262183 QAE262183 PQI262183 PGM262183 OWQ262183 OMU262183 OCY262183 NTC262183 NJG262183 MZK262183 MPO262183 MFS262183 LVW262183 LMA262183 LCE262183 KSI262183 KIM262183 JYQ262183 JOU262183 JEY262183 IVC262183 ILG262183 IBK262183 HRO262183 HHS262183 GXW262183 GOA262183 GEE262183 FUI262183 FKM262183 FAQ262183 EQU262183 EGY262183 DXC262183 DNG262183 DDK262183 CTO262183 CJS262183 BZW262183 BQA262183 BGE262183 AWI262183 AMM262183 ACQ262183 SU262183 IY262183 WVK196647 WLO196647 WBS196647 VRW196647 VIA196647 UYE196647 UOI196647 UEM196647 TUQ196647 TKU196647 TAY196647 SRC196647 SHG196647 RXK196647 RNO196647 RDS196647 QTW196647 QKA196647 QAE196647 PQI196647 PGM196647 OWQ196647 OMU196647 OCY196647 NTC196647 NJG196647 MZK196647 MPO196647 MFS196647 LVW196647 LMA196647 LCE196647 KSI196647 KIM196647 JYQ196647 JOU196647 JEY196647 IVC196647 ILG196647 IBK196647 HRO196647 HHS196647 GXW196647 GOA196647 GEE196647 FUI196647 FKM196647 FAQ196647 EQU196647 EGY196647 DXC196647 DNG196647 DDK196647 CTO196647 CJS196647 BZW196647 BQA196647 BGE196647 AWI196647 AMM196647 ACQ196647 SU196647 IY196647 WVK131111 WLO131111 WBS131111 VRW131111 VIA131111 UYE131111 UOI131111 UEM131111 TUQ131111 TKU131111 TAY131111 SRC131111 SHG131111 RXK131111 RNO131111 RDS131111 QTW131111 QKA131111 QAE131111 PQI131111 PGM131111 OWQ131111 OMU131111 OCY131111 NTC131111 NJG131111 MZK131111 MPO131111 MFS131111 LVW131111 LMA131111 LCE131111 KSI131111 KIM131111 JYQ131111 JOU131111 JEY131111 IVC131111 ILG131111 IBK131111 HRO131111 HHS131111 GXW131111 GOA131111 GEE131111 FUI131111 FKM131111 FAQ131111 EQU131111 EGY131111 DXC131111 DNG131111 DDK131111 CTO131111 CJS131111 BZW131111 BQA131111 BGE131111 AWI131111 AMM131111 ACQ131111 SU131111 IY131111 WVK65575 WLO65575 WBS65575 VRW65575 VIA65575 UYE65575 UOI65575 UEM65575 TUQ65575 TKU65575 TAY65575 SRC65575 SHG65575 RXK65575 RNO65575 RDS65575 QTW65575 QKA65575 QAE65575 PQI65575 PGM65575 OWQ65575 OMU65575 OCY65575 NTC65575 NJG65575 MZK65575 MPO65575 MFS65575 LVW65575 LMA65575 LCE65575 KSI65575 KIM65575 JYQ65575 JOU65575 JEY65575 IVC65575 ILG65575 IBK65575 HRO65575 HHS65575 GXW65575 GOA65575 GEE65575 FUI65575 FKM65575 FAQ65575 EQU65575 EGY65575 DXC65575 DNG65575 DDK65575 CTO65575 CJS65575 BZW65575 BQA65575 BGE65575 AWI65575 AMM65575 ACQ65575 SU65575 IY65575" xr:uid="{00000000-0002-0000-0000-000003000000}">
      <formula1>#REF!</formula1>
    </dataValidation>
  </dataValidations>
  <printOptions horizontalCentered="1" gridLines="1"/>
  <pageMargins left="0.25" right="0.25" top="0.75" bottom="0.75" header="0.3" footer="0.3"/>
  <pageSetup scale="69" fitToHeight="7" orientation="portrait" r:id="rId1"/>
  <headerFooter alignWithMargins="0">
    <oddFooter>&amp;LCLEAR Study Review Guide, Page &amp;P of &amp;N&amp;R&amp;A</oddFooter>
  </headerFooter>
  <rowBreaks count="5" manualBreakCount="5">
    <brk id="20" max="4" man="1"/>
    <brk id="30" max="4" man="1"/>
    <brk id="42" max="4" man="1"/>
    <brk id="50" max="4" man="1"/>
    <brk id="63" max="4" man="1"/>
  </rowBreaks>
  <extLst>
    <ext xmlns:x14="http://schemas.microsoft.com/office/spreadsheetml/2009/9/main" uri="{CCE6A557-97BC-4b89-ADB6-D9C93CAAB3DF}">
      <x14:dataValidations xmlns:xm="http://schemas.microsoft.com/office/excel/2006/main" count="3">
        <x14:dataValidation type="list" allowBlank="1" showErrorMessage="1" xr:uid="{00000000-0002-0000-0000-000004000000}">
          <x14:formula1>
            <xm:f>Validation!$A$1:$A$3</xm:f>
          </x14:formula1>
          <xm:sqref>D18:D19 D22 D41 D57 D67:D68 D52 D5:D6 D54:D55 D10:D13 D15</xm:sqref>
        </x14:dataValidation>
        <x14:dataValidation type="list" allowBlank="1" showErrorMessage="1" promptTitle="Study Rating" prompt="Choose from list" xr:uid="{00000000-0002-0000-0000-000005000000}">
          <x14:formula1>
            <xm:f>Validation!$B$1:$B$4</xm:f>
          </x14:formula1>
          <xm:sqref>D61</xm:sqref>
        </x14:dataValidation>
        <x14:dataValidation type="list" allowBlank="1" showInputMessage="1" showErrorMessage="1" xr:uid="{00000000-0002-0000-0000-000006000000}">
          <x14:formula1>
            <xm:f>Validation!$C$1:$C$5</xm:f>
          </x14:formula1>
          <xm:sqref>E13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33"/>
  <sheetViews>
    <sheetView zoomScaleNormal="100" workbookViewId="0">
      <selection activeCell="G8" sqref="G8"/>
    </sheetView>
  </sheetViews>
  <sheetFormatPr defaultColWidth="9.1796875" defaultRowHeight="12" x14ac:dyDescent="0.3"/>
  <cols>
    <col min="1" max="1" width="20.453125" style="143" customWidth="1"/>
    <col min="2" max="2" width="100.6328125" style="68" customWidth="1"/>
    <col min="3" max="16384" width="9.1796875" style="1"/>
  </cols>
  <sheetData>
    <row r="1" spans="1:2" x14ac:dyDescent="0.3">
      <c r="A1" s="143" t="s">
        <v>121</v>
      </c>
    </row>
    <row r="2" spans="1:2" ht="30" customHeight="1" x14ac:dyDescent="0.3">
      <c r="B2" s="68" t="str">
        <f>IF(Main!E9&lt;&gt;"",Main!E9,"[Necessary information missing in Main!E9]")</f>
        <v>[Necessary information missing in Main!E9]</v>
      </c>
    </row>
    <row r="3" spans="1:2" x14ac:dyDescent="0.3">
      <c r="A3" s="143" t="s">
        <v>122</v>
      </c>
    </row>
    <row r="4" spans="1:2" ht="30" customHeight="1" x14ac:dyDescent="0.3">
      <c r="B4" s="68" t="str">
        <f>IF(Main!E14&lt;&gt;"",Main!E14,"[None]")</f>
        <v>[None]</v>
      </c>
    </row>
    <row r="5" spans="1:2" x14ac:dyDescent="0.3">
      <c r="A5" s="143" t="s">
        <v>137</v>
      </c>
    </row>
    <row r="6" spans="1:2" ht="30" customHeight="1" x14ac:dyDescent="0.3">
      <c r="B6" s="68" t="str">
        <f>IF(Main!D18="Yes","This study was conducted by staff from Mathematica Policy Research, which administers CLEAR. Therefore, the review of this study was conducted by an independent consultant trained in applying the CLEAR causal evidence guidelines.","[Section not necessary]")</f>
        <v>[Section not necessary]</v>
      </c>
    </row>
    <row r="7" spans="1:2" x14ac:dyDescent="0.3">
      <c r="A7" s="143" t="s">
        <v>123</v>
      </c>
    </row>
    <row r="8" spans="1:2" ht="30" customHeight="1" x14ac:dyDescent="0.3">
      <c r="A8" s="144">
        <v>1</v>
      </c>
      <c r="B8" s="68" t="str">
        <f>"The study's objective was to examine the impact of "&amp;IF(Main!E22="","the intervention",Main!E22)&amp;" on "&amp;IF(Main!E10="","[outcomes Y and Z]",LOWER(Main!E10))&amp;"."</f>
        <v>The study's objective was to examine the impact of the intervention on [outcomes Y and Z].</v>
      </c>
    </row>
    <row r="9" spans="1:2" ht="30" customHeight="1" x14ac:dyDescent="0.3">
      <c r="A9" s="144">
        <v>2</v>
      </c>
      <c r="B9" s="68" t="str">
        <f>IF(Main!E28&lt;&gt;"",Main!E28&amp;" "&amp;Main!E36&amp;" "&amp;Main!E44,"[Necessary information missing in Main!E28]")</f>
        <v>[Necessary information missing in Main!E28]</v>
      </c>
    </row>
    <row r="10" spans="1:2" ht="30" customHeight="1" x14ac:dyDescent="0.3">
      <c r="A10" s="144">
        <v>3</v>
      </c>
      <c r="B10" s="68" t="str">
        <f>IF(Main!E66&lt;&gt;"",Main!E66&amp;" "&amp;Main!E68,"[Necessary information missing in Main!E66]")</f>
        <v>[Necessary information missing in Main!E66]</v>
      </c>
    </row>
    <row r="11" spans="1:2" ht="33.75" customHeight="1" x14ac:dyDescent="0.3">
      <c r="A11" s="144">
        <v>4</v>
      </c>
      <c r="B11" s="68" t="str">
        <f>IF(Main!D61="Rating?","[Necessary information missing in Main!D61]",
Main!E61&amp;
IF(Main!D67="Yes"," This means we are "&amp;IF(Main!D61=Validation!B4,"not ",IF(Main!D61=Validation!B3,"somewhat ",""))&amp;"confident that the estimated effects are attributable to "&amp;IF(Main!E22="","the intervention",Main!E22)&amp;IF(Main!D61=Validation!B4,"; other factors are likely to have contributed.",IF(Main!D61=Validation!B3,", but other factors might also have contributed.",", and not to other factors.")),
IF(Main!D67="No"," This means we are "&amp;IF(Main!D61=Validation!B4,"not ",IF(Main!D61=Validation!B3,"somewhat ",""))&amp;"confident that any estimated effects are attributable to "&amp;IF(Main!E22="","the intervention",Main!E22)&amp;IF(Main!D61=Validation!B4,"; other factors are likely to have contributed. The study did not find statistically significant effects.",IF(Main!D61=Validation!B3,", but other factors might also have contributed. The study did not find statistically significant effects.",", and not to other factors. The study did not find statistically significant effects.")),"[Necessary information missing in Main!C67]")))</f>
        <v>[Necessary information missing in Main!D61]</v>
      </c>
    </row>
    <row r="12" spans="1:2" x14ac:dyDescent="0.3">
      <c r="A12" s="143" t="str">
        <f>"Features of "&amp;IF(Main!D22="Yes",Main!E22,"the intervention")</f>
        <v>Features of the intervention</v>
      </c>
    </row>
    <row r="13" spans="1:2" ht="90" customHeight="1" x14ac:dyDescent="0.3">
      <c r="B13" s="68" t="str">
        <f ca="1">IF(Main!E23="","",Main!E23&amp;IF(INFO("system")="mac",CHAR(13),CHAR(10)))
&amp;Main!E24
&amp;IF(Main!E26="","",IF(INFO("system")="mac",CHAR(13),CHAR(10))&amp;Main!E26)</f>
        <v/>
      </c>
    </row>
    <row r="14" spans="1:2" x14ac:dyDescent="0.3">
      <c r="A14" s="143" t="s">
        <v>129</v>
      </c>
    </row>
    <row r="15" spans="1:2" ht="90" customHeight="1" x14ac:dyDescent="0.3">
      <c r="B15" s="68" t="str">
        <f>Main!E28&amp;" "&amp;Main!E29&amp;" "&amp;Main!E40&amp;" "&amp;Main!E32&amp;" "&amp;Main!E33&amp;" "&amp;Main!E36&amp;" "&amp;Main!E37&amp;" "&amp;Main!E41&amp;" "&amp;Main!E44&amp;" "&amp;Main!E45</f>
        <v xml:space="preserve">         </v>
      </c>
    </row>
    <row r="16" spans="1:2" x14ac:dyDescent="0.3">
      <c r="A16" s="143" t="s">
        <v>130</v>
      </c>
    </row>
    <row r="17" spans="1:2" ht="90" customHeight="1" x14ac:dyDescent="0.3">
      <c r="B17" s="68" t="str">
        <f>IF(Main!E41&lt;&gt;"",Main!E41,"[Section only necessary if more than 5 sites participated]")</f>
        <v>[Section only necessary if more than 5 sites participated]</v>
      </c>
    </row>
    <row r="18" spans="1:2" x14ac:dyDescent="0.3">
      <c r="A18" s="143" t="s">
        <v>29</v>
      </c>
    </row>
    <row r="19" spans="1:2" ht="90" customHeight="1" x14ac:dyDescent="0.3">
      <c r="B19" s="68" t="str">
        <f>Main!E65&amp;" "&amp;IF(Main!D68="Yes",Main!E68," ")</f>
        <v xml:space="preserve">  </v>
      </c>
    </row>
    <row r="20" spans="1:2" x14ac:dyDescent="0.3">
      <c r="A20" s="143" t="s">
        <v>131</v>
      </c>
    </row>
    <row r="21" spans="1:2" ht="128.25" customHeight="1" x14ac:dyDescent="0.3">
      <c r="B21" s="68" t="str">
        <f ca="1">IF(RCT!D4="Yes",RCT!E4&amp;IF(INFO("system")="mac",CHAR(13),CHAR(10))," ")
&amp;IF(RCT!D5="Yes",RCT!E5&amp;IF(INFO("system")="mac",CHAR(13),CHAR(10))," ")
&amp;IF(RCT!D7="Yes",RCT!E7&amp;IF(INFO("system")="mac",CHAR(13),CHAR(10))," ")
&amp;IF(RCT!D8="Yes",RCT!E8&amp;IF(INFO("system")="mac",CHAR(13),CHAR(10))," ")
&amp;IF(ITS!D4="Yes",ITS!E4&amp;IF(INFO("system")="mac",CHAR(13),CHAR(10))," ")
&amp;IF(ITS!D5="Yes",ITS!E5&amp;IF(INFO("system")="mac",CHAR(13),CHAR(10)),"")
&amp;IF(ITS!D6="No",ITS!E6&amp;IF(INFO("system")="mac",CHAR(13),CHAR(10))," ")
&amp;IF(ITS!D8="Yes",ITS!E8&amp;IF(INFO("system")="mac",CHAR(13),CHAR(10))," ")
&amp;IF(ITS!D10="Yes",ITS!E10&amp;IF(INFO("system")="mac",CHAR(13),CHAR(10))," ")
&amp;IF(ITS!D11="No",ITS!E11&amp;IF(INFO("system")="mac",CHAR(13),CHAR(10))," ")
&amp;IF(IV!D4="No",IV!E4&amp;IF(INFO("system")="mac",CHAR(13),CHAR(10))," ")
&amp;IF(IV!D5="No",IV!E5&amp;IF(INFO("system")="mac",CHAR(13),CHAR(10))," ")
&amp;IF(IV!D7="No",IV!E7&amp;IF(INFO("system")="mac",CHAR(13),CHAR(10))," ")
&amp;IF(IV!D8="Yes",IV!E8&amp;IF(INFO("system")="mac",CHAR(13),CHAR(10))," ")
&amp;IF(Reg!D5="No",Reg!E5&amp;IF(INFO("system")="mac",CHAR(13),CHAR(10))," ")
&amp;IF(Reg!D6="Yes",Reg!E6&amp;IF(INFO("system")="mac",CHAR(13),CHAR(10))," ")
&amp;IF(Reg!D7="No",Reg!E7&amp;IF(INFO("system")="mac",CHAR(13),CHAR(10))," ")
&amp;IF(Reg!D8="Yes",Reg!E8&amp;IF(INFO("system")="mac",CHAR(13),CHAR(10))," ")
&amp;IF(Reg!D9="No",Reg!E9&amp;IF(INFO("system")="mac",CHAR(13),CHAR(10))," ")
&amp;IF(Reg!D10="Yes",Reg!E10&amp;IF(INFO("system")="mac",CHAR(13),CHAR(10))," ")
&amp;IF(DiDFE!D5="No",DiDFE!E5&amp;IF(INFO("system")="mac",CHAR(13),CHAR(10))," ")
&amp;IF(DiDFE!D7="Yes",DiDFE!E7&amp;IF(INFO("system")="mac",CHAR(13),CHAR(10))," ")
&amp;IF(DiDFE!D8="No",DiDFE!E8&amp;IF(INFO("system")="mac",CHAR(13),CHAR(10))," ")
&amp;IF(DiDFE!D9="Yes",DiDFE!E9&amp;IF(INFO("system")="mac",CHAR(13),CHAR(10))," ")
&amp;IF(DiDFE!D10="No",DiDFE!E10&amp;IF(INFO("system")="mac",CHAR(13),CHAR(10))," ")
&amp;IF(Main!D52="Yes",Main!E52&amp;IF(INFO("system")="mac",CHAR(13),CHAR(10))," ")
&amp;IF(Main!D54="Yes","The study authors estimated multiple related impacts on outcomes related to "&amp;Main!E54&amp;"."&amp;IF(INFO("system")="mac",CHAR(13),CHAR(10))," ")
&amp;IF(Main!D55="Yes",Main!E55&amp;IF(INFO("system")="mac",CHAR(13),CHAR(10))," ")
&amp;IF(AND(Main!D57="Yes",Main!D61=Validation!B3),Main!E57&amp;IF(INFO("system")="mac",CHAR(13),CHAR(10))," ")
&amp;IF(Main!E68="",Main!E68," ")
&amp;IF(Main!E62&lt;&gt;"",Main!E62,"")</f>
        <v xml:space="preserve">                            </v>
      </c>
    </row>
    <row r="22" spans="1:2" x14ac:dyDescent="0.3">
      <c r="A22" s="143" t="s">
        <v>278</v>
      </c>
    </row>
    <row r="23" spans="1:2" ht="90" customHeight="1" x14ac:dyDescent="0.3">
      <c r="B23" s="68" t="str">
        <f>IF(Main!D61="Rating?","[Necessary information missing in Main!D61]",
Main!E61&amp;
IF(Main!D67="Yes"," This means we are "&amp;IF(Main!D61=Validation!B4,"not ",IF(Main!D61=Validation!B3,"somewhat ",""))&amp;"confident that the estimated effects are attributable to "&amp;IF(Main!E22="","the intervention",Main!E22)&amp;IF(Main!D61=Validation!B4,"; other factors are likely to have contributed.",", and not to other factors."),
IF(Main!D67="No"," This means we are "&amp;IF(Main!D61=Validation!B4,"not ",IF(Main!D61=Validation!B3,"somewhat ",""))&amp;"confident that any estimated effects would be attributable to "&amp;IF(Main!E22="","the intervention",Main!E22)&amp;" and not to other factors. The study did not find statistically significant effects.","[Necessary information missing in Main!D67]")))</f>
        <v>[Necessary information missing in Main!D61]</v>
      </c>
    </row>
    <row r="24" spans="1:2" x14ac:dyDescent="0.3">
      <c r="A24" s="143" t="s">
        <v>297</v>
      </c>
      <c r="B24" s="143"/>
    </row>
    <row r="25" spans="1:2" ht="48" x14ac:dyDescent="0.3">
      <c r="B25" s="68" t="s">
        <v>355</v>
      </c>
    </row>
    <row r="26" spans="1:2" ht="48" x14ac:dyDescent="0.3">
      <c r="B26" s="68" t="s">
        <v>356</v>
      </c>
    </row>
    <row r="27" spans="1:2" ht="48" x14ac:dyDescent="0.3">
      <c r="B27" s="68" t="s">
        <v>298</v>
      </c>
    </row>
    <row r="28" spans="1:2" x14ac:dyDescent="0.3">
      <c r="B28" s="68" t="s">
        <v>357</v>
      </c>
    </row>
    <row r="29" spans="1:2" ht="36" x14ac:dyDescent="0.3">
      <c r="B29" s="68" t="s">
        <v>358</v>
      </c>
    </row>
    <row r="30" spans="1:2" ht="36" x14ac:dyDescent="0.3">
      <c r="B30" s="68" t="s">
        <v>359</v>
      </c>
    </row>
    <row r="31" spans="1:2" x14ac:dyDescent="0.3">
      <c r="B31" s="68" t="s">
        <v>360</v>
      </c>
    </row>
    <row r="32" spans="1:2" x14ac:dyDescent="0.3">
      <c r="B32" s="68" t="s">
        <v>361</v>
      </c>
    </row>
    <row r="33" spans="2:2" x14ac:dyDescent="0.3">
      <c r="B33" s="68" t="s">
        <v>362</v>
      </c>
    </row>
  </sheetData>
  <printOptions horizontalCentered="1" gridLines="1"/>
  <pageMargins left="0.25" right="0.25" top="0.75" bottom="0.75" header="0.3" footer="0.3"/>
  <pageSetup scale="69" orientation="portrait" r:id="rId1"/>
  <headerFooter alignWithMargins="0">
    <oddFooter>&amp;LCLEAR Study Review Guide, Page &amp;P of &amp;N&amp;R&amp;A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dimension ref="A1:P31"/>
  <sheetViews>
    <sheetView workbookViewId="0"/>
  </sheetViews>
  <sheetFormatPr defaultColWidth="8.81640625" defaultRowHeight="12" x14ac:dyDescent="0.3"/>
  <cols>
    <col min="1" max="2" width="8.6328125" style="10" customWidth="1"/>
    <col min="3" max="3" width="0.81640625" style="10" customWidth="1"/>
    <col min="4" max="4" width="8.6328125" style="10" customWidth="1"/>
    <col min="5" max="6" width="8.6328125" style="10" hidden="1" customWidth="1"/>
    <col min="7" max="9" width="5.6328125" style="10" customWidth="1"/>
    <col min="10" max="10" width="0.81640625" style="10" customWidth="1"/>
    <col min="11" max="11" width="8.6328125" style="10" customWidth="1"/>
    <col min="12" max="13" width="8.6328125" style="10" hidden="1" customWidth="1"/>
    <col min="14" max="16" width="5.6328125" style="10" customWidth="1"/>
    <col min="17" max="244" width="9.1796875" style="10"/>
    <col min="245" max="245" width="18.6328125" style="10" customWidth="1"/>
    <col min="246" max="247" width="8.6328125" style="10" customWidth="1"/>
    <col min="248" max="248" width="0.81640625" style="10" customWidth="1"/>
    <col min="249" max="249" width="8.6328125" style="10" customWidth="1"/>
    <col min="250" max="252" width="5.6328125" style="10" customWidth="1"/>
    <col min="253" max="253" width="0.81640625" style="10" customWidth="1"/>
    <col min="254" max="254" width="8.6328125" style="10" customWidth="1"/>
    <col min="255" max="257" width="5.6328125" style="10" customWidth="1"/>
    <col min="258" max="258" width="0.81640625" style="10" customWidth="1"/>
    <col min="259" max="259" width="8.6328125" style="10" customWidth="1"/>
    <col min="260" max="262" width="5.6328125" style="10" customWidth="1"/>
    <col min="263" max="263" width="0.81640625" style="10" customWidth="1"/>
    <col min="264" max="266" width="5.6328125" style="10" customWidth="1"/>
    <col min="267" max="500" width="9.1796875" style="10"/>
    <col min="501" max="501" width="18.6328125" style="10" customWidth="1"/>
    <col min="502" max="503" width="8.6328125" style="10" customWidth="1"/>
    <col min="504" max="504" width="0.81640625" style="10" customWidth="1"/>
    <col min="505" max="505" width="8.6328125" style="10" customWidth="1"/>
    <col min="506" max="508" width="5.6328125" style="10" customWidth="1"/>
    <col min="509" max="509" width="0.81640625" style="10" customWidth="1"/>
    <col min="510" max="510" width="8.6328125" style="10" customWidth="1"/>
    <col min="511" max="513" width="5.6328125" style="10" customWidth="1"/>
    <col min="514" max="514" width="0.81640625" style="10" customWidth="1"/>
    <col min="515" max="515" width="8.6328125" style="10" customWidth="1"/>
    <col min="516" max="518" width="5.6328125" style="10" customWidth="1"/>
    <col min="519" max="519" width="0.81640625" style="10" customWidth="1"/>
    <col min="520" max="522" width="5.6328125" style="10" customWidth="1"/>
    <col min="523" max="756" width="9.1796875" style="10"/>
    <col min="757" max="757" width="18.6328125" style="10" customWidth="1"/>
    <col min="758" max="759" width="8.6328125" style="10" customWidth="1"/>
    <col min="760" max="760" width="0.81640625" style="10" customWidth="1"/>
    <col min="761" max="761" width="8.6328125" style="10" customWidth="1"/>
    <col min="762" max="764" width="5.6328125" style="10" customWidth="1"/>
    <col min="765" max="765" width="0.81640625" style="10" customWidth="1"/>
    <col min="766" max="766" width="8.6328125" style="10" customWidth="1"/>
    <col min="767" max="769" width="5.6328125" style="10" customWidth="1"/>
    <col min="770" max="770" width="0.81640625" style="10" customWidth="1"/>
    <col min="771" max="771" width="8.6328125" style="10" customWidth="1"/>
    <col min="772" max="774" width="5.6328125" style="10" customWidth="1"/>
    <col min="775" max="775" width="0.81640625" style="10" customWidth="1"/>
    <col min="776" max="778" width="5.6328125" style="10" customWidth="1"/>
    <col min="779" max="1012" width="9.1796875" style="10"/>
    <col min="1013" max="1013" width="18.6328125" style="10" customWidth="1"/>
    <col min="1014" max="1015" width="8.6328125" style="10" customWidth="1"/>
    <col min="1016" max="1016" width="0.81640625" style="10" customWidth="1"/>
    <col min="1017" max="1017" width="8.6328125" style="10" customWidth="1"/>
    <col min="1018" max="1020" width="5.6328125" style="10" customWidth="1"/>
    <col min="1021" max="1021" width="0.81640625" style="10" customWidth="1"/>
    <col min="1022" max="1022" width="8.6328125" style="10" customWidth="1"/>
    <col min="1023" max="1025" width="5.6328125" style="10" customWidth="1"/>
    <col min="1026" max="1026" width="0.81640625" style="10" customWidth="1"/>
    <col min="1027" max="1027" width="8.6328125" style="10" customWidth="1"/>
    <col min="1028" max="1030" width="5.6328125" style="10" customWidth="1"/>
    <col min="1031" max="1031" width="0.81640625" style="10" customWidth="1"/>
    <col min="1032" max="1034" width="5.6328125" style="10" customWidth="1"/>
    <col min="1035" max="1268" width="9.1796875" style="10"/>
    <col min="1269" max="1269" width="18.6328125" style="10" customWidth="1"/>
    <col min="1270" max="1271" width="8.6328125" style="10" customWidth="1"/>
    <col min="1272" max="1272" width="0.81640625" style="10" customWidth="1"/>
    <col min="1273" max="1273" width="8.6328125" style="10" customWidth="1"/>
    <col min="1274" max="1276" width="5.6328125" style="10" customWidth="1"/>
    <col min="1277" max="1277" width="0.81640625" style="10" customWidth="1"/>
    <col min="1278" max="1278" width="8.6328125" style="10" customWidth="1"/>
    <col min="1279" max="1281" width="5.6328125" style="10" customWidth="1"/>
    <col min="1282" max="1282" width="0.81640625" style="10" customWidth="1"/>
    <col min="1283" max="1283" width="8.6328125" style="10" customWidth="1"/>
    <col min="1284" max="1286" width="5.6328125" style="10" customWidth="1"/>
    <col min="1287" max="1287" width="0.81640625" style="10" customWidth="1"/>
    <col min="1288" max="1290" width="5.6328125" style="10" customWidth="1"/>
    <col min="1291" max="1524" width="9.1796875" style="10"/>
    <col min="1525" max="1525" width="18.6328125" style="10" customWidth="1"/>
    <col min="1526" max="1527" width="8.6328125" style="10" customWidth="1"/>
    <col min="1528" max="1528" width="0.81640625" style="10" customWidth="1"/>
    <col min="1529" max="1529" width="8.6328125" style="10" customWidth="1"/>
    <col min="1530" max="1532" width="5.6328125" style="10" customWidth="1"/>
    <col min="1533" max="1533" width="0.81640625" style="10" customWidth="1"/>
    <col min="1534" max="1534" width="8.6328125" style="10" customWidth="1"/>
    <col min="1535" max="1537" width="5.6328125" style="10" customWidth="1"/>
    <col min="1538" max="1538" width="0.81640625" style="10" customWidth="1"/>
    <col min="1539" max="1539" width="8.6328125" style="10" customWidth="1"/>
    <col min="1540" max="1542" width="5.6328125" style="10" customWidth="1"/>
    <col min="1543" max="1543" width="0.81640625" style="10" customWidth="1"/>
    <col min="1544" max="1546" width="5.6328125" style="10" customWidth="1"/>
    <col min="1547" max="1780" width="9.1796875" style="10"/>
    <col min="1781" max="1781" width="18.6328125" style="10" customWidth="1"/>
    <col min="1782" max="1783" width="8.6328125" style="10" customWidth="1"/>
    <col min="1784" max="1784" width="0.81640625" style="10" customWidth="1"/>
    <col min="1785" max="1785" width="8.6328125" style="10" customWidth="1"/>
    <col min="1786" max="1788" width="5.6328125" style="10" customWidth="1"/>
    <col min="1789" max="1789" width="0.81640625" style="10" customWidth="1"/>
    <col min="1790" max="1790" width="8.6328125" style="10" customWidth="1"/>
    <col min="1791" max="1793" width="5.6328125" style="10" customWidth="1"/>
    <col min="1794" max="1794" width="0.81640625" style="10" customWidth="1"/>
    <col min="1795" max="1795" width="8.6328125" style="10" customWidth="1"/>
    <col min="1796" max="1798" width="5.6328125" style="10" customWidth="1"/>
    <col min="1799" max="1799" width="0.81640625" style="10" customWidth="1"/>
    <col min="1800" max="1802" width="5.6328125" style="10" customWidth="1"/>
    <col min="1803" max="2036" width="9.1796875" style="10"/>
    <col min="2037" max="2037" width="18.6328125" style="10" customWidth="1"/>
    <col min="2038" max="2039" width="8.6328125" style="10" customWidth="1"/>
    <col min="2040" max="2040" width="0.81640625" style="10" customWidth="1"/>
    <col min="2041" max="2041" width="8.6328125" style="10" customWidth="1"/>
    <col min="2042" max="2044" width="5.6328125" style="10" customWidth="1"/>
    <col min="2045" max="2045" width="0.81640625" style="10" customWidth="1"/>
    <col min="2046" max="2046" width="8.6328125" style="10" customWidth="1"/>
    <col min="2047" max="2049" width="5.6328125" style="10" customWidth="1"/>
    <col min="2050" max="2050" width="0.81640625" style="10" customWidth="1"/>
    <col min="2051" max="2051" width="8.6328125" style="10" customWidth="1"/>
    <col min="2052" max="2054" width="5.6328125" style="10" customWidth="1"/>
    <col min="2055" max="2055" width="0.81640625" style="10" customWidth="1"/>
    <col min="2056" max="2058" width="5.6328125" style="10" customWidth="1"/>
    <col min="2059" max="2292" width="9.1796875" style="10"/>
    <col min="2293" max="2293" width="18.6328125" style="10" customWidth="1"/>
    <col min="2294" max="2295" width="8.6328125" style="10" customWidth="1"/>
    <col min="2296" max="2296" width="0.81640625" style="10" customWidth="1"/>
    <col min="2297" max="2297" width="8.6328125" style="10" customWidth="1"/>
    <col min="2298" max="2300" width="5.6328125" style="10" customWidth="1"/>
    <col min="2301" max="2301" width="0.81640625" style="10" customWidth="1"/>
    <col min="2302" max="2302" width="8.6328125" style="10" customWidth="1"/>
    <col min="2303" max="2305" width="5.6328125" style="10" customWidth="1"/>
    <col min="2306" max="2306" width="0.81640625" style="10" customWidth="1"/>
    <col min="2307" max="2307" width="8.6328125" style="10" customWidth="1"/>
    <col min="2308" max="2310" width="5.6328125" style="10" customWidth="1"/>
    <col min="2311" max="2311" width="0.81640625" style="10" customWidth="1"/>
    <col min="2312" max="2314" width="5.6328125" style="10" customWidth="1"/>
    <col min="2315" max="2548" width="9.1796875" style="10"/>
    <col min="2549" max="2549" width="18.6328125" style="10" customWidth="1"/>
    <col min="2550" max="2551" width="8.6328125" style="10" customWidth="1"/>
    <col min="2552" max="2552" width="0.81640625" style="10" customWidth="1"/>
    <col min="2553" max="2553" width="8.6328125" style="10" customWidth="1"/>
    <col min="2554" max="2556" width="5.6328125" style="10" customWidth="1"/>
    <col min="2557" max="2557" width="0.81640625" style="10" customWidth="1"/>
    <col min="2558" max="2558" width="8.6328125" style="10" customWidth="1"/>
    <col min="2559" max="2561" width="5.6328125" style="10" customWidth="1"/>
    <col min="2562" max="2562" width="0.81640625" style="10" customWidth="1"/>
    <col min="2563" max="2563" width="8.6328125" style="10" customWidth="1"/>
    <col min="2564" max="2566" width="5.6328125" style="10" customWidth="1"/>
    <col min="2567" max="2567" width="0.81640625" style="10" customWidth="1"/>
    <col min="2568" max="2570" width="5.6328125" style="10" customWidth="1"/>
    <col min="2571" max="2804" width="9.1796875" style="10"/>
    <col min="2805" max="2805" width="18.6328125" style="10" customWidth="1"/>
    <col min="2806" max="2807" width="8.6328125" style="10" customWidth="1"/>
    <col min="2808" max="2808" width="0.81640625" style="10" customWidth="1"/>
    <col min="2809" max="2809" width="8.6328125" style="10" customWidth="1"/>
    <col min="2810" max="2812" width="5.6328125" style="10" customWidth="1"/>
    <col min="2813" max="2813" width="0.81640625" style="10" customWidth="1"/>
    <col min="2814" max="2814" width="8.6328125" style="10" customWidth="1"/>
    <col min="2815" max="2817" width="5.6328125" style="10" customWidth="1"/>
    <col min="2818" max="2818" width="0.81640625" style="10" customWidth="1"/>
    <col min="2819" max="2819" width="8.6328125" style="10" customWidth="1"/>
    <col min="2820" max="2822" width="5.6328125" style="10" customWidth="1"/>
    <col min="2823" max="2823" width="0.81640625" style="10" customWidth="1"/>
    <col min="2824" max="2826" width="5.6328125" style="10" customWidth="1"/>
    <col min="2827" max="3060" width="9.1796875" style="10"/>
    <col min="3061" max="3061" width="18.6328125" style="10" customWidth="1"/>
    <col min="3062" max="3063" width="8.6328125" style="10" customWidth="1"/>
    <col min="3064" max="3064" width="0.81640625" style="10" customWidth="1"/>
    <col min="3065" max="3065" width="8.6328125" style="10" customWidth="1"/>
    <col min="3066" max="3068" width="5.6328125" style="10" customWidth="1"/>
    <col min="3069" max="3069" width="0.81640625" style="10" customWidth="1"/>
    <col min="3070" max="3070" width="8.6328125" style="10" customWidth="1"/>
    <col min="3071" max="3073" width="5.6328125" style="10" customWidth="1"/>
    <col min="3074" max="3074" width="0.81640625" style="10" customWidth="1"/>
    <col min="3075" max="3075" width="8.6328125" style="10" customWidth="1"/>
    <col min="3076" max="3078" width="5.6328125" style="10" customWidth="1"/>
    <col min="3079" max="3079" width="0.81640625" style="10" customWidth="1"/>
    <col min="3080" max="3082" width="5.6328125" style="10" customWidth="1"/>
    <col min="3083" max="3316" width="9.1796875" style="10"/>
    <col min="3317" max="3317" width="18.6328125" style="10" customWidth="1"/>
    <col min="3318" max="3319" width="8.6328125" style="10" customWidth="1"/>
    <col min="3320" max="3320" width="0.81640625" style="10" customWidth="1"/>
    <col min="3321" max="3321" width="8.6328125" style="10" customWidth="1"/>
    <col min="3322" max="3324" width="5.6328125" style="10" customWidth="1"/>
    <col min="3325" max="3325" width="0.81640625" style="10" customWidth="1"/>
    <col min="3326" max="3326" width="8.6328125" style="10" customWidth="1"/>
    <col min="3327" max="3329" width="5.6328125" style="10" customWidth="1"/>
    <col min="3330" max="3330" width="0.81640625" style="10" customWidth="1"/>
    <col min="3331" max="3331" width="8.6328125" style="10" customWidth="1"/>
    <col min="3332" max="3334" width="5.6328125" style="10" customWidth="1"/>
    <col min="3335" max="3335" width="0.81640625" style="10" customWidth="1"/>
    <col min="3336" max="3338" width="5.6328125" style="10" customWidth="1"/>
    <col min="3339" max="3572" width="9.1796875" style="10"/>
    <col min="3573" max="3573" width="18.6328125" style="10" customWidth="1"/>
    <col min="3574" max="3575" width="8.6328125" style="10" customWidth="1"/>
    <col min="3576" max="3576" width="0.81640625" style="10" customWidth="1"/>
    <col min="3577" max="3577" width="8.6328125" style="10" customWidth="1"/>
    <col min="3578" max="3580" width="5.6328125" style="10" customWidth="1"/>
    <col min="3581" max="3581" width="0.81640625" style="10" customWidth="1"/>
    <col min="3582" max="3582" width="8.6328125" style="10" customWidth="1"/>
    <col min="3583" max="3585" width="5.6328125" style="10" customWidth="1"/>
    <col min="3586" max="3586" width="0.81640625" style="10" customWidth="1"/>
    <col min="3587" max="3587" width="8.6328125" style="10" customWidth="1"/>
    <col min="3588" max="3590" width="5.6328125" style="10" customWidth="1"/>
    <col min="3591" max="3591" width="0.81640625" style="10" customWidth="1"/>
    <col min="3592" max="3594" width="5.6328125" style="10" customWidth="1"/>
    <col min="3595" max="3828" width="9.1796875" style="10"/>
    <col min="3829" max="3829" width="18.6328125" style="10" customWidth="1"/>
    <col min="3830" max="3831" width="8.6328125" style="10" customWidth="1"/>
    <col min="3832" max="3832" width="0.81640625" style="10" customWidth="1"/>
    <col min="3833" max="3833" width="8.6328125" style="10" customWidth="1"/>
    <col min="3834" max="3836" width="5.6328125" style="10" customWidth="1"/>
    <col min="3837" max="3837" width="0.81640625" style="10" customWidth="1"/>
    <col min="3838" max="3838" width="8.6328125" style="10" customWidth="1"/>
    <col min="3839" max="3841" width="5.6328125" style="10" customWidth="1"/>
    <col min="3842" max="3842" width="0.81640625" style="10" customWidth="1"/>
    <col min="3843" max="3843" width="8.6328125" style="10" customWidth="1"/>
    <col min="3844" max="3846" width="5.6328125" style="10" customWidth="1"/>
    <col min="3847" max="3847" width="0.81640625" style="10" customWidth="1"/>
    <col min="3848" max="3850" width="5.6328125" style="10" customWidth="1"/>
    <col min="3851" max="4084" width="9.1796875" style="10"/>
    <col min="4085" max="4085" width="18.6328125" style="10" customWidth="1"/>
    <col min="4086" max="4087" width="8.6328125" style="10" customWidth="1"/>
    <col min="4088" max="4088" width="0.81640625" style="10" customWidth="1"/>
    <col min="4089" max="4089" width="8.6328125" style="10" customWidth="1"/>
    <col min="4090" max="4092" width="5.6328125" style="10" customWidth="1"/>
    <col min="4093" max="4093" width="0.81640625" style="10" customWidth="1"/>
    <col min="4094" max="4094" width="8.6328125" style="10" customWidth="1"/>
    <col min="4095" max="4097" width="5.6328125" style="10" customWidth="1"/>
    <col min="4098" max="4098" width="0.81640625" style="10" customWidth="1"/>
    <col min="4099" max="4099" width="8.6328125" style="10" customWidth="1"/>
    <col min="4100" max="4102" width="5.6328125" style="10" customWidth="1"/>
    <col min="4103" max="4103" width="0.81640625" style="10" customWidth="1"/>
    <col min="4104" max="4106" width="5.6328125" style="10" customWidth="1"/>
    <col min="4107" max="4340" width="9.1796875" style="10"/>
    <col min="4341" max="4341" width="18.6328125" style="10" customWidth="1"/>
    <col min="4342" max="4343" width="8.6328125" style="10" customWidth="1"/>
    <col min="4344" max="4344" width="0.81640625" style="10" customWidth="1"/>
    <col min="4345" max="4345" width="8.6328125" style="10" customWidth="1"/>
    <col min="4346" max="4348" width="5.6328125" style="10" customWidth="1"/>
    <col min="4349" max="4349" width="0.81640625" style="10" customWidth="1"/>
    <col min="4350" max="4350" width="8.6328125" style="10" customWidth="1"/>
    <col min="4351" max="4353" width="5.6328125" style="10" customWidth="1"/>
    <col min="4354" max="4354" width="0.81640625" style="10" customWidth="1"/>
    <col min="4355" max="4355" width="8.6328125" style="10" customWidth="1"/>
    <col min="4356" max="4358" width="5.6328125" style="10" customWidth="1"/>
    <col min="4359" max="4359" width="0.81640625" style="10" customWidth="1"/>
    <col min="4360" max="4362" width="5.6328125" style="10" customWidth="1"/>
    <col min="4363" max="4596" width="9.1796875" style="10"/>
    <col min="4597" max="4597" width="18.6328125" style="10" customWidth="1"/>
    <col min="4598" max="4599" width="8.6328125" style="10" customWidth="1"/>
    <col min="4600" max="4600" width="0.81640625" style="10" customWidth="1"/>
    <col min="4601" max="4601" width="8.6328125" style="10" customWidth="1"/>
    <col min="4602" max="4604" width="5.6328125" style="10" customWidth="1"/>
    <col min="4605" max="4605" width="0.81640625" style="10" customWidth="1"/>
    <col min="4606" max="4606" width="8.6328125" style="10" customWidth="1"/>
    <col min="4607" max="4609" width="5.6328125" style="10" customWidth="1"/>
    <col min="4610" max="4610" width="0.81640625" style="10" customWidth="1"/>
    <col min="4611" max="4611" width="8.6328125" style="10" customWidth="1"/>
    <col min="4612" max="4614" width="5.6328125" style="10" customWidth="1"/>
    <col min="4615" max="4615" width="0.81640625" style="10" customWidth="1"/>
    <col min="4616" max="4618" width="5.6328125" style="10" customWidth="1"/>
    <col min="4619" max="4852" width="9.1796875" style="10"/>
    <col min="4853" max="4853" width="18.6328125" style="10" customWidth="1"/>
    <col min="4854" max="4855" width="8.6328125" style="10" customWidth="1"/>
    <col min="4856" max="4856" width="0.81640625" style="10" customWidth="1"/>
    <col min="4857" max="4857" width="8.6328125" style="10" customWidth="1"/>
    <col min="4858" max="4860" width="5.6328125" style="10" customWidth="1"/>
    <col min="4861" max="4861" width="0.81640625" style="10" customWidth="1"/>
    <col min="4862" max="4862" width="8.6328125" style="10" customWidth="1"/>
    <col min="4863" max="4865" width="5.6328125" style="10" customWidth="1"/>
    <col min="4866" max="4866" width="0.81640625" style="10" customWidth="1"/>
    <col min="4867" max="4867" width="8.6328125" style="10" customWidth="1"/>
    <col min="4868" max="4870" width="5.6328125" style="10" customWidth="1"/>
    <col min="4871" max="4871" width="0.81640625" style="10" customWidth="1"/>
    <col min="4872" max="4874" width="5.6328125" style="10" customWidth="1"/>
    <col min="4875" max="5108" width="9.1796875" style="10"/>
    <col min="5109" max="5109" width="18.6328125" style="10" customWidth="1"/>
    <col min="5110" max="5111" width="8.6328125" style="10" customWidth="1"/>
    <col min="5112" max="5112" width="0.81640625" style="10" customWidth="1"/>
    <col min="5113" max="5113" width="8.6328125" style="10" customWidth="1"/>
    <col min="5114" max="5116" width="5.6328125" style="10" customWidth="1"/>
    <col min="5117" max="5117" width="0.81640625" style="10" customWidth="1"/>
    <col min="5118" max="5118" width="8.6328125" style="10" customWidth="1"/>
    <col min="5119" max="5121" width="5.6328125" style="10" customWidth="1"/>
    <col min="5122" max="5122" width="0.81640625" style="10" customWidth="1"/>
    <col min="5123" max="5123" width="8.6328125" style="10" customWidth="1"/>
    <col min="5124" max="5126" width="5.6328125" style="10" customWidth="1"/>
    <col min="5127" max="5127" width="0.81640625" style="10" customWidth="1"/>
    <col min="5128" max="5130" width="5.6328125" style="10" customWidth="1"/>
    <col min="5131" max="5364" width="9.1796875" style="10"/>
    <col min="5365" max="5365" width="18.6328125" style="10" customWidth="1"/>
    <col min="5366" max="5367" width="8.6328125" style="10" customWidth="1"/>
    <col min="5368" max="5368" width="0.81640625" style="10" customWidth="1"/>
    <col min="5369" max="5369" width="8.6328125" style="10" customWidth="1"/>
    <col min="5370" max="5372" width="5.6328125" style="10" customWidth="1"/>
    <col min="5373" max="5373" width="0.81640625" style="10" customWidth="1"/>
    <col min="5374" max="5374" width="8.6328125" style="10" customWidth="1"/>
    <col min="5375" max="5377" width="5.6328125" style="10" customWidth="1"/>
    <col min="5378" max="5378" width="0.81640625" style="10" customWidth="1"/>
    <col min="5379" max="5379" width="8.6328125" style="10" customWidth="1"/>
    <col min="5380" max="5382" width="5.6328125" style="10" customWidth="1"/>
    <col min="5383" max="5383" width="0.81640625" style="10" customWidth="1"/>
    <col min="5384" max="5386" width="5.6328125" style="10" customWidth="1"/>
    <col min="5387" max="5620" width="9.1796875" style="10"/>
    <col min="5621" max="5621" width="18.6328125" style="10" customWidth="1"/>
    <col min="5622" max="5623" width="8.6328125" style="10" customWidth="1"/>
    <col min="5624" max="5624" width="0.81640625" style="10" customWidth="1"/>
    <col min="5625" max="5625" width="8.6328125" style="10" customWidth="1"/>
    <col min="5626" max="5628" width="5.6328125" style="10" customWidth="1"/>
    <col min="5629" max="5629" width="0.81640625" style="10" customWidth="1"/>
    <col min="5630" max="5630" width="8.6328125" style="10" customWidth="1"/>
    <col min="5631" max="5633" width="5.6328125" style="10" customWidth="1"/>
    <col min="5634" max="5634" width="0.81640625" style="10" customWidth="1"/>
    <col min="5635" max="5635" width="8.6328125" style="10" customWidth="1"/>
    <col min="5636" max="5638" width="5.6328125" style="10" customWidth="1"/>
    <col min="5639" max="5639" width="0.81640625" style="10" customWidth="1"/>
    <col min="5640" max="5642" width="5.6328125" style="10" customWidth="1"/>
    <col min="5643" max="5876" width="9.1796875" style="10"/>
    <col min="5877" max="5877" width="18.6328125" style="10" customWidth="1"/>
    <col min="5878" max="5879" width="8.6328125" style="10" customWidth="1"/>
    <col min="5880" max="5880" width="0.81640625" style="10" customWidth="1"/>
    <col min="5881" max="5881" width="8.6328125" style="10" customWidth="1"/>
    <col min="5882" max="5884" width="5.6328125" style="10" customWidth="1"/>
    <col min="5885" max="5885" width="0.81640625" style="10" customWidth="1"/>
    <col min="5886" max="5886" width="8.6328125" style="10" customWidth="1"/>
    <col min="5887" max="5889" width="5.6328125" style="10" customWidth="1"/>
    <col min="5890" max="5890" width="0.81640625" style="10" customWidth="1"/>
    <col min="5891" max="5891" width="8.6328125" style="10" customWidth="1"/>
    <col min="5892" max="5894" width="5.6328125" style="10" customWidth="1"/>
    <col min="5895" max="5895" width="0.81640625" style="10" customWidth="1"/>
    <col min="5896" max="5898" width="5.6328125" style="10" customWidth="1"/>
    <col min="5899" max="6132" width="9.1796875" style="10"/>
    <col min="6133" max="6133" width="18.6328125" style="10" customWidth="1"/>
    <col min="6134" max="6135" width="8.6328125" style="10" customWidth="1"/>
    <col min="6136" max="6136" width="0.81640625" style="10" customWidth="1"/>
    <col min="6137" max="6137" width="8.6328125" style="10" customWidth="1"/>
    <col min="6138" max="6140" width="5.6328125" style="10" customWidth="1"/>
    <col min="6141" max="6141" width="0.81640625" style="10" customWidth="1"/>
    <col min="6142" max="6142" width="8.6328125" style="10" customWidth="1"/>
    <col min="6143" max="6145" width="5.6328125" style="10" customWidth="1"/>
    <col min="6146" max="6146" width="0.81640625" style="10" customWidth="1"/>
    <col min="6147" max="6147" width="8.6328125" style="10" customWidth="1"/>
    <col min="6148" max="6150" width="5.6328125" style="10" customWidth="1"/>
    <col min="6151" max="6151" width="0.81640625" style="10" customWidth="1"/>
    <col min="6152" max="6154" width="5.6328125" style="10" customWidth="1"/>
    <col min="6155" max="6388" width="9.1796875" style="10"/>
    <col min="6389" max="6389" width="18.6328125" style="10" customWidth="1"/>
    <col min="6390" max="6391" width="8.6328125" style="10" customWidth="1"/>
    <col min="6392" max="6392" width="0.81640625" style="10" customWidth="1"/>
    <col min="6393" max="6393" width="8.6328125" style="10" customWidth="1"/>
    <col min="6394" max="6396" width="5.6328125" style="10" customWidth="1"/>
    <col min="6397" max="6397" width="0.81640625" style="10" customWidth="1"/>
    <col min="6398" max="6398" width="8.6328125" style="10" customWidth="1"/>
    <col min="6399" max="6401" width="5.6328125" style="10" customWidth="1"/>
    <col min="6402" max="6402" width="0.81640625" style="10" customWidth="1"/>
    <col min="6403" max="6403" width="8.6328125" style="10" customWidth="1"/>
    <col min="6404" max="6406" width="5.6328125" style="10" customWidth="1"/>
    <col min="6407" max="6407" width="0.81640625" style="10" customWidth="1"/>
    <col min="6408" max="6410" width="5.6328125" style="10" customWidth="1"/>
    <col min="6411" max="6644" width="9.1796875" style="10"/>
    <col min="6645" max="6645" width="18.6328125" style="10" customWidth="1"/>
    <col min="6646" max="6647" width="8.6328125" style="10" customWidth="1"/>
    <col min="6648" max="6648" width="0.81640625" style="10" customWidth="1"/>
    <col min="6649" max="6649" width="8.6328125" style="10" customWidth="1"/>
    <col min="6650" max="6652" width="5.6328125" style="10" customWidth="1"/>
    <col min="6653" max="6653" width="0.81640625" style="10" customWidth="1"/>
    <col min="6654" max="6654" width="8.6328125" style="10" customWidth="1"/>
    <col min="6655" max="6657" width="5.6328125" style="10" customWidth="1"/>
    <col min="6658" max="6658" width="0.81640625" style="10" customWidth="1"/>
    <col min="6659" max="6659" width="8.6328125" style="10" customWidth="1"/>
    <col min="6660" max="6662" width="5.6328125" style="10" customWidth="1"/>
    <col min="6663" max="6663" width="0.81640625" style="10" customWidth="1"/>
    <col min="6664" max="6666" width="5.6328125" style="10" customWidth="1"/>
    <col min="6667" max="6900" width="9.1796875" style="10"/>
    <col min="6901" max="6901" width="18.6328125" style="10" customWidth="1"/>
    <col min="6902" max="6903" width="8.6328125" style="10" customWidth="1"/>
    <col min="6904" max="6904" width="0.81640625" style="10" customWidth="1"/>
    <col min="6905" max="6905" width="8.6328125" style="10" customWidth="1"/>
    <col min="6906" max="6908" width="5.6328125" style="10" customWidth="1"/>
    <col min="6909" max="6909" width="0.81640625" style="10" customWidth="1"/>
    <col min="6910" max="6910" width="8.6328125" style="10" customWidth="1"/>
    <col min="6911" max="6913" width="5.6328125" style="10" customWidth="1"/>
    <col min="6914" max="6914" width="0.81640625" style="10" customWidth="1"/>
    <col min="6915" max="6915" width="8.6328125" style="10" customWidth="1"/>
    <col min="6916" max="6918" width="5.6328125" style="10" customWidth="1"/>
    <col min="6919" max="6919" width="0.81640625" style="10" customWidth="1"/>
    <col min="6920" max="6922" width="5.6328125" style="10" customWidth="1"/>
    <col min="6923" max="7156" width="9.1796875" style="10"/>
    <col min="7157" max="7157" width="18.6328125" style="10" customWidth="1"/>
    <col min="7158" max="7159" width="8.6328125" style="10" customWidth="1"/>
    <col min="7160" max="7160" width="0.81640625" style="10" customWidth="1"/>
    <col min="7161" max="7161" width="8.6328125" style="10" customWidth="1"/>
    <col min="7162" max="7164" width="5.6328125" style="10" customWidth="1"/>
    <col min="7165" max="7165" width="0.81640625" style="10" customWidth="1"/>
    <col min="7166" max="7166" width="8.6328125" style="10" customWidth="1"/>
    <col min="7167" max="7169" width="5.6328125" style="10" customWidth="1"/>
    <col min="7170" max="7170" width="0.81640625" style="10" customWidth="1"/>
    <col min="7171" max="7171" width="8.6328125" style="10" customWidth="1"/>
    <col min="7172" max="7174" width="5.6328125" style="10" customWidth="1"/>
    <col min="7175" max="7175" width="0.81640625" style="10" customWidth="1"/>
    <col min="7176" max="7178" width="5.6328125" style="10" customWidth="1"/>
    <col min="7179" max="7412" width="9.1796875" style="10"/>
    <col min="7413" max="7413" width="18.6328125" style="10" customWidth="1"/>
    <col min="7414" max="7415" width="8.6328125" style="10" customWidth="1"/>
    <col min="7416" max="7416" width="0.81640625" style="10" customWidth="1"/>
    <col min="7417" max="7417" width="8.6328125" style="10" customWidth="1"/>
    <col min="7418" max="7420" width="5.6328125" style="10" customWidth="1"/>
    <col min="7421" max="7421" width="0.81640625" style="10" customWidth="1"/>
    <col min="7422" max="7422" width="8.6328125" style="10" customWidth="1"/>
    <col min="7423" max="7425" width="5.6328125" style="10" customWidth="1"/>
    <col min="7426" max="7426" width="0.81640625" style="10" customWidth="1"/>
    <col min="7427" max="7427" width="8.6328125" style="10" customWidth="1"/>
    <col min="7428" max="7430" width="5.6328125" style="10" customWidth="1"/>
    <col min="7431" max="7431" width="0.81640625" style="10" customWidth="1"/>
    <col min="7432" max="7434" width="5.6328125" style="10" customWidth="1"/>
    <col min="7435" max="7668" width="9.1796875" style="10"/>
    <col min="7669" max="7669" width="18.6328125" style="10" customWidth="1"/>
    <col min="7670" max="7671" width="8.6328125" style="10" customWidth="1"/>
    <col min="7672" max="7672" width="0.81640625" style="10" customWidth="1"/>
    <col min="7673" max="7673" width="8.6328125" style="10" customWidth="1"/>
    <col min="7674" max="7676" width="5.6328125" style="10" customWidth="1"/>
    <col min="7677" max="7677" width="0.81640625" style="10" customWidth="1"/>
    <col min="7678" max="7678" width="8.6328125" style="10" customWidth="1"/>
    <col min="7679" max="7681" width="5.6328125" style="10" customWidth="1"/>
    <col min="7682" max="7682" width="0.81640625" style="10" customWidth="1"/>
    <col min="7683" max="7683" width="8.6328125" style="10" customWidth="1"/>
    <col min="7684" max="7686" width="5.6328125" style="10" customWidth="1"/>
    <col min="7687" max="7687" width="0.81640625" style="10" customWidth="1"/>
    <col min="7688" max="7690" width="5.6328125" style="10" customWidth="1"/>
    <col min="7691" max="7924" width="9.1796875" style="10"/>
    <col min="7925" max="7925" width="18.6328125" style="10" customWidth="1"/>
    <col min="7926" max="7927" width="8.6328125" style="10" customWidth="1"/>
    <col min="7928" max="7928" width="0.81640625" style="10" customWidth="1"/>
    <col min="7929" max="7929" width="8.6328125" style="10" customWidth="1"/>
    <col min="7930" max="7932" width="5.6328125" style="10" customWidth="1"/>
    <col min="7933" max="7933" width="0.81640625" style="10" customWidth="1"/>
    <col min="7934" max="7934" width="8.6328125" style="10" customWidth="1"/>
    <col min="7935" max="7937" width="5.6328125" style="10" customWidth="1"/>
    <col min="7938" max="7938" width="0.81640625" style="10" customWidth="1"/>
    <col min="7939" max="7939" width="8.6328125" style="10" customWidth="1"/>
    <col min="7940" max="7942" width="5.6328125" style="10" customWidth="1"/>
    <col min="7943" max="7943" width="0.81640625" style="10" customWidth="1"/>
    <col min="7944" max="7946" width="5.6328125" style="10" customWidth="1"/>
    <col min="7947" max="8180" width="9.1796875" style="10"/>
    <col min="8181" max="8181" width="18.6328125" style="10" customWidth="1"/>
    <col min="8182" max="8183" width="8.6328125" style="10" customWidth="1"/>
    <col min="8184" max="8184" width="0.81640625" style="10" customWidth="1"/>
    <col min="8185" max="8185" width="8.6328125" style="10" customWidth="1"/>
    <col min="8186" max="8188" width="5.6328125" style="10" customWidth="1"/>
    <col min="8189" max="8189" width="0.81640625" style="10" customWidth="1"/>
    <col min="8190" max="8190" width="8.6328125" style="10" customWidth="1"/>
    <col min="8191" max="8193" width="5.6328125" style="10" customWidth="1"/>
    <col min="8194" max="8194" width="0.81640625" style="10" customWidth="1"/>
    <col min="8195" max="8195" width="8.6328125" style="10" customWidth="1"/>
    <col min="8196" max="8198" width="5.6328125" style="10" customWidth="1"/>
    <col min="8199" max="8199" width="0.81640625" style="10" customWidth="1"/>
    <col min="8200" max="8202" width="5.6328125" style="10" customWidth="1"/>
    <col min="8203" max="8436" width="9.1796875" style="10"/>
    <col min="8437" max="8437" width="18.6328125" style="10" customWidth="1"/>
    <col min="8438" max="8439" width="8.6328125" style="10" customWidth="1"/>
    <col min="8440" max="8440" width="0.81640625" style="10" customWidth="1"/>
    <col min="8441" max="8441" width="8.6328125" style="10" customWidth="1"/>
    <col min="8442" max="8444" width="5.6328125" style="10" customWidth="1"/>
    <col min="8445" max="8445" width="0.81640625" style="10" customWidth="1"/>
    <col min="8446" max="8446" width="8.6328125" style="10" customWidth="1"/>
    <col min="8447" max="8449" width="5.6328125" style="10" customWidth="1"/>
    <col min="8450" max="8450" width="0.81640625" style="10" customWidth="1"/>
    <col min="8451" max="8451" width="8.6328125" style="10" customWidth="1"/>
    <col min="8452" max="8454" width="5.6328125" style="10" customWidth="1"/>
    <col min="8455" max="8455" width="0.81640625" style="10" customWidth="1"/>
    <col min="8456" max="8458" width="5.6328125" style="10" customWidth="1"/>
    <col min="8459" max="8692" width="9.1796875" style="10"/>
    <col min="8693" max="8693" width="18.6328125" style="10" customWidth="1"/>
    <col min="8694" max="8695" width="8.6328125" style="10" customWidth="1"/>
    <col min="8696" max="8696" width="0.81640625" style="10" customWidth="1"/>
    <col min="8697" max="8697" width="8.6328125" style="10" customWidth="1"/>
    <col min="8698" max="8700" width="5.6328125" style="10" customWidth="1"/>
    <col min="8701" max="8701" width="0.81640625" style="10" customWidth="1"/>
    <col min="8702" max="8702" width="8.6328125" style="10" customWidth="1"/>
    <col min="8703" max="8705" width="5.6328125" style="10" customWidth="1"/>
    <col min="8706" max="8706" width="0.81640625" style="10" customWidth="1"/>
    <col min="8707" max="8707" width="8.6328125" style="10" customWidth="1"/>
    <col min="8708" max="8710" width="5.6328125" style="10" customWidth="1"/>
    <col min="8711" max="8711" width="0.81640625" style="10" customWidth="1"/>
    <col min="8712" max="8714" width="5.6328125" style="10" customWidth="1"/>
    <col min="8715" max="8948" width="9.1796875" style="10"/>
    <col min="8949" max="8949" width="18.6328125" style="10" customWidth="1"/>
    <col min="8950" max="8951" width="8.6328125" style="10" customWidth="1"/>
    <col min="8952" max="8952" width="0.81640625" style="10" customWidth="1"/>
    <col min="8953" max="8953" width="8.6328125" style="10" customWidth="1"/>
    <col min="8954" max="8956" width="5.6328125" style="10" customWidth="1"/>
    <col min="8957" max="8957" width="0.81640625" style="10" customWidth="1"/>
    <col min="8958" max="8958" width="8.6328125" style="10" customWidth="1"/>
    <col min="8959" max="8961" width="5.6328125" style="10" customWidth="1"/>
    <col min="8962" max="8962" width="0.81640625" style="10" customWidth="1"/>
    <col min="8963" max="8963" width="8.6328125" style="10" customWidth="1"/>
    <col min="8964" max="8966" width="5.6328125" style="10" customWidth="1"/>
    <col min="8967" max="8967" width="0.81640625" style="10" customWidth="1"/>
    <col min="8968" max="8970" width="5.6328125" style="10" customWidth="1"/>
    <col min="8971" max="9204" width="9.1796875" style="10"/>
    <col min="9205" max="9205" width="18.6328125" style="10" customWidth="1"/>
    <col min="9206" max="9207" width="8.6328125" style="10" customWidth="1"/>
    <col min="9208" max="9208" width="0.81640625" style="10" customWidth="1"/>
    <col min="9209" max="9209" width="8.6328125" style="10" customWidth="1"/>
    <col min="9210" max="9212" width="5.6328125" style="10" customWidth="1"/>
    <col min="9213" max="9213" width="0.81640625" style="10" customWidth="1"/>
    <col min="9214" max="9214" width="8.6328125" style="10" customWidth="1"/>
    <col min="9215" max="9217" width="5.6328125" style="10" customWidth="1"/>
    <col min="9218" max="9218" width="0.81640625" style="10" customWidth="1"/>
    <col min="9219" max="9219" width="8.6328125" style="10" customWidth="1"/>
    <col min="9220" max="9222" width="5.6328125" style="10" customWidth="1"/>
    <col min="9223" max="9223" width="0.81640625" style="10" customWidth="1"/>
    <col min="9224" max="9226" width="5.6328125" style="10" customWidth="1"/>
    <col min="9227" max="9460" width="9.1796875" style="10"/>
    <col min="9461" max="9461" width="18.6328125" style="10" customWidth="1"/>
    <col min="9462" max="9463" width="8.6328125" style="10" customWidth="1"/>
    <col min="9464" max="9464" width="0.81640625" style="10" customWidth="1"/>
    <col min="9465" max="9465" width="8.6328125" style="10" customWidth="1"/>
    <col min="9466" max="9468" width="5.6328125" style="10" customWidth="1"/>
    <col min="9469" max="9469" width="0.81640625" style="10" customWidth="1"/>
    <col min="9470" max="9470" width="8.6328125" style="10" customWidth="1"/>
    <col min="9471" max="9473" width="5.6328125" style="10" customWidth="1"/>
    <col min="9474" max="9474" width="0.81640625" style="10" customWidth="1"/>
    <col min="9475" max="9475" width="8.6328125" style="10" customWidth="1"/>
    <col min="9476" max="9478" width="5.6328125" style="10" customWidth="1"/>
    <col min="9479" max="9479" width="0.81640625" style="10" customWidth="1"/>
    <col min="9480" max="9482" width="5.6328125" style="10" customWidth="1"/>
    <col min="9483" max="9716" width="9.1796875" style="10"/>
    <col min="9717" max="9717" width="18.6328125" style="10" customWidth="1"/>
    <col min="9718" max="9719" width="8.6328125" style="10" customWidth="1"/>
    <col min="9720" max="9720" width="0.81640625" style="10" customWidth="1"/>
    <col min="9721" max="9721" width="8.6328125" style="10" customWidth="1"/>
    <col min="9722" max="9724" width="5.6328125" style="10" customWidth="1"/>
    <col min="9725" max="9725" width="0.81640625" style="10" customWidth="1"/>
    <col min="9726" max="9726" width="8.6328125" style="10" customWidth="1"/>
    <col min="9727" max="9729" width="5.6328125" style="10" customWidth="1"/>
    <col min="9730" max="9730" width="0.81640625" style="10" customWidth="1"/>
    <col min="9731" max="9731" width="8.6328125" style="10" customWidth="1"/>
    <col min="9732" max="9734" width="5.6328125" style="10" customWidth="1"/>
    <col min="9735" max="9735" width="0.81640625" style="10" customWidth="1"/>
    <col min="9736" max="9738" width="5.6328125" style="10" customWidth="1"/>
    <col min="9739" max="9972" width="9.1796875" style="10"/>
    <col min="9973" max="9973" width="18.6328125" style="10" customWidth="1"/>
    <col min="9974" max="9975" width="8.6328125" style="10" customWidth="1"/>
    <col min="9976" max="9976" width="0.81640625" style="10" customWidth="1"/>
    <col min="9977" max="9977" width="8.6328125" style="10" customWidth="1"/>
    <col min="9978" max="9980" width="5.6328125" style="10" customWidth="1"/>
    <col min="9981" max="9981" width="0.81640625" style="10" customWidth="1"/>
    <col min="9982" max="9982" width="8.6328125" style="10" customWidth="1"/>
    <col min="9983" max="9985" width="5.6328125" style="10" customWidth="1"/>
    <col min="9986" max="9986" width="0.81640625" style="10" customWidth="1"/>
    <col min="9987" max="9987" width="8.6328125" style="10" customWidth="1"/>
    <col min="9988" max="9990" width="5.6328125" style="10" customWidth="1"/>
    <col min="9991" max="9991" width="0.81640625" style="10" customWidth="1"/>
    <col min="9992" max="9994" width="5.6328125" style="10" customWidth="1"/>
    <col min="9995" max="10228" width="9.1796875" style="10"/>
    <col min="10229" max="10229" width="18.6328125" style="10" customWidth="1"/>
    <col min="10230" max="10231" width="8.6328125" style="10" customWidth="1"/>
    <col min="10232" max="10232" width="0.81640625" style="10" customWidth="1"/>
    <col min="10233" max="10233" width="8.6328125" style="10" customWidth="1"/>
    <col min="10234" max="10236" width="5.6328125" style="10" customWidth="1"/>
    <col min="10237" max="10237" width="0.81640625" style="10" customWidth="1"/>
    <col min="10238" max="10238" width="8.6328125" style="10" customWidth="1"/>
    <col min="10239" max="10241" width="5.6328125" style="10" customWidth="1"/>
    <col min="10242" max="10242" width="0.81640625" style="10" customWidth="1"/>
    <col min="10243" max="10243" width="8.6328125" style="10" customWidth="1"/>
    <col min="10244" max="10246" width="5.6328125" style="10" customWidth="1"/>
    <col min="10247" max="10247" width="0.81640625" style="10" customWidth="1"/>
    <col min="10248" max="10250" width="5.6328125" style="10" customWidth="1"/>
    <col min="10251" max="10484" width="9.1796875" style="10"/>
    <col min="10485" max="10485" width="18.6328125" style="10" customWidth="1"/>
    <col min="10486" max="10487" width="8.6328125" style="10" customWidth="1"/>
    <col min="10488" max="10488" width="0.81640625" style="10" customWidth="1"/>
    <col min="10489" max="10489" width="8.6328125" style="10" customWidth="1"/>
    <col min="10490" max="10492" width="5.6328125" style="10" customWidth="1"/>
    <col min="10493" max="10493" width="0.81640625" style="10" customWidth="1"/>
    <col min="10494" max="10494" width="8.6328125" style="10" customWidth="1"/>
    <col min="10495" max="10497" width="5.6328125" style="10" customWidth="1"/>
    <col min="10498" max="10498" width="0.81640625" style="10" customWidth="1"/>
    <col min="10499" max="10499" width="8.6328125" style="10" customWidth="1"/>
    <col min="10500" max="10502" width="5.6328125" style="10" customWidth="1"/>
    <col min="10503" max="10503" width="0.81640625" style="10" customWidth="1"/>
    <col min="10504" max="10506" width="5.6328125" style="10" customWidth="1"/>
    <col min="10507" max="10740" width="9.1796875" style="10"/>
    <col min="10741" max="10741" width="18.6328125" style="10" customWidth="1"/>
    <col min="10742" max="10743" width="8.6328125" style="10" customWidth="1"/>
    <col min="10744" max="10744" width="0.81640625" style="10" customWidth="1"/>
    <col min="10745" max="10745" width="8.6328125" style="10" customWidth="1"/>
    <col min="10746" max="10748" width="5.6328125" style="10" customWidth="1"/>
    <col min="10749" max="10749" width="0.81640625" style="10" customWidth="1"/>
    <col min="10750" max="10750" width="8.6328125" style="10" customWidth="1"/>
    <col min="10751" max="10753" width="5.6328125" style="10" customWidth="1"/>
    <col min="10754" max="10754" width="0.81640625" style="10" customWidth="1"/>
    <col min="10755" max="10755" width="8.6328125" style="10" customWidth="1"/>
    <col min="10756" max="10758" width="5.6328125" style="10" customWidth="1"/>
    <col min="10759" max="10759" width="0.81640625" style="10" customWidth="1"/>
    <col min="10760" max="10762" width="5.6328125" style="10" customWidth="1"/>
    <col min="10763" max="10996" width="9.1796875" style="10"/>
    <col min="10997" max="10997" width="18.6328125" style="10" customWidth="1"/>
    <col min="10998" max="10999" width="8.6328125" style="10" customWidth="1"/>
    <col min="11000" max="11000" width="0.81640625" style="10" customWidth="1"/>
    <col min="11001" max="11001" width="8.6328125" style="10" customWidth="1"/>
    <col min="11002" max="11004" width="5.6328125" style="10" customWidth="1"/>
    <col min="11005" max="11005" width="0.81640625" style="10" customWidth="1"/>
    <col min="11006" max="11006" width="8.6328125" style="10" customWidth="1"/>
    <col min="11007" max="11009" width="5.6328125" style="10" customWidth="1"/>
    <col min="11010" max="11010" width="0.81640625" style="10" customWidth="1"/>
    <col min="11011" max="11011" width="8.6328125" style="10" customWidth="1"/>
    <col min="11012" max="11014" width="5.6328125" style="10" customWidth="1"/>
    <col min="11015" max="11015" width="0.81640625" style="10" customWidth="1"/>
    <col min="11016" max="11018" width="5.6328125" style="10" customWidth="1"/>
    <col min="11019" max="11252" width="9.1796875" style="10"/>
    <col min="11253" max="11253" width="18.6328125" style="10" customWidth="1"/>
    <col min="11254" max="11255" width="8.6328125" style="10" customWidth="1"/>
    <col min="11256" max="11256" width="0.81640625" style="10" customWidth="1"/>
    <col min="11257" max="11257" width="8.6328125" style="10" customWidth="1"/>
    <col min="11258" max="11260" width="5.6328125" style="10" customWidth="1"/>
    <col min="11261" max="11261" width="0.81640625" style="10" customWidth="1"/>
    <col min="11262" max="11262" width="8.6328125" style="10" customWidth="1"/>
    <col min="11263" max="11265" width="5.6328125" style="10" customWidth="1"/>
    <col min="11266" max="11266" width="0.81640625" style="10" customWidth="1"/>
    <col min="11267" max="11267" width="8.6328125" style="10" customWidth="1"/>
    <col min="11268" max="11270" width="5.6328125" style="10" customWidth="1"/>
    <col min="11271" max="11271" width="0.81640625" style="10" customWidth="1"/>
    <col min="11272" max="11274" width="5.6328125" style="10" customWidth="1"/>
    <col min="11275" max="11508" width="9.1796875" style="10"/>
    <col min="11509" max="11509" width="18.6328125" style="10" customWidth="1"/>
    <col min="11510" max="11511" width="8.6328125" style="10" customWidth="1"/>
    <col min="11512" max="11512" width="0.81640625" style="10" customWidth="1"/>
    <col min="11513" max="11513" width="8.6328125" style="10" customWidth="1"/>
    <col min="11514" max="11516" width="5.6328125" style="10" customWidth="1"/>
    <col min="11517" max="11517" width="0.81640625" style="10" customWidth="1"/>
    <col min="11518" max="11518" width="8.6328125" style="10" customWidth="1"/>
    <col min="11519" max="11521" width="5.6328125" style="10" customWidth="1"/>
    <col min="11522" max="11522" width="0.81640625" style="10" customWidth="1"/>
    <col min="11523" max="11523" width="8.6328125" style="10" customWidth="1"/>
    <col min="11524" max="11526" width="5.6328125" style="10" customWidth="1"/>
    <col min="11527" max="11527" width="0.81640625" style="10" customWidth="1"/>
    <col min="11528" max="11530" width="5.6328125" style="10" customWidth="1"/>
    <col min="11531" max="11764" width="9.1796875" style="10"/>
    <col min="11765" max="11765" width="18.6328125" style="10" customWidth="1"/>
    <col min="11766" max="11767" width="8.6328125" style="10" customWidth="1"/>
    <col min="11768" max="11768" width="0.81640625" style="10" customWidth="1"/>
    <col min="11769" max="11769" width="8.6328125" style="10" customWidth="1"/>
    <col min="11770" max="11772" width="5.6328125" style="10" customWidth="1"/>
    <col min="11773" max="11773" width="0.81640625" style="10" customWidth="1"/>
    <col min="11774" max="11774" width="8.6328125" style="10" customWidth="1"/>
    <col min="11775" max="11777" width="5.6328125" style="10" customWidth="1"/>
    <col min="11778" max="11778" width="0.81640625" style="10" customWidth="1"/>
    <col min="11779" max="11779" width="8.6328125" style="10" customWidth="1"/>
    <col min="11780" max="11782" width="5.6328125" style="10" customWidth="1"/>
    <col min="11783" max="11783" width="0.81640625" style="10" customWidth="1"/>
    <col min="11784" max="11786" width="5.6328125" style="10" customWidth="1"/>
    <col min="11787" max="12020" width="9.1796875" style="10"/>
    <col min="12021" max="12021" width="18.6328125" style="10" customWidth="1"/>
    <col min="12022" max="12023" width="8.6328125" style="10" customWidth="1"/>
    <col min="12024" max="12024" width="0.81640625" style="10" customWidth="1"/>
    <col min="12025" max="12025" width="8.6328125" style="10" customWidth="1"/>
    <col min="12026" max="12028" width="5.6328125" style="10" customWidth="1"/>
    <col min="12029" max="12029" width="0.81640625" style="10" customWidth="1"/>
    <col min="12030" max="12030" width="8.6328125" style="10" customWidth="1"/>
    <col min="12031" max="12033" width="5.6328125" style="10" customWidth="1"/>
    <col min="12034" max="12034" width="0.81640625" style="10" customWidth="1"/>
    <col min="12035" max="12035" width="8.6328125" style="10" customWidth="1"/>
    <col min="12036" max="12038" width="5.6328125" style="10" customWidth="1"/>
    <col min="12039" max="12039" width="0.81640625" style="10" customWidth="1"/>
    <col min="12040" max="12042" width="5.6328125" style="10" customWidth="1"/>
    <col min="12043" max="12276" width="9.1796875" style="10"/>
    <col min="12277" max="12277" width="18.6328125" style="10" customWidth="1"/>
    <col min="12278" max="12279" width="8.6328125" style="10" customWidth="1"/>
    <col min="12280" max="12280" width="0.81640625" style="10" customWidth="1"/>
    <col min="12281" max="12281" width="8.6328125" style="10" customWidth="1"/>
    <col min="12282" max="12284" width="5.6328125" style="10" customWidth="1"/>
    <col min="12285" max="12285" width="0.81640625" style="10" customWidth="1"/>
    <col min="12286" max="12286" width="8.6328125" style="10" customWidth="1"/>
    <col min="12287" max="12289" width="5.6328125" style="10" customWidth="1"/>
    <col min="12290" max="12290" width="0.81640625" style="10" customWidth="1"/>
    <col min="12291" max="12291" width="8.6328125" style="10" customWidth="1"/>
    <col min="12292" max="12294" width="5.6328125" style="10" customWidth="1"/>
    <col min="12295" max="12295" width="0.81640625" style="10" customWidth="1"/>
    <col min="12296" max="12298" width="5.6328125" style="10" customWidth="1"/>
    <col min="12299" max="12532" width="9.1796875" style="10"/>
    <col min="12533" max="12533" width="18.6328125" style="10" customWidth="1"/>
    <col min="12534" max="12535" width="8.6328125" style="10" customWidth="1"/>
    <col min="12536" max="12536" width="0.81640625" style="10" customWidth="1"/>
    <col min="12537" max="12537" width="8.6328125" style="10" customWidth="1"/>
    <col min="12538" max="12540" width="5.6328125" style="10" customWidth="1"/>
    <col min="12541" max="12541" width="0.81640625" style="10" customWidth="1"/>
    <col min="12542" max="12542" width="8.6328125" style="10" customWidth="1"/>
    <col min="12543" max="12545" width="5.6328125" style="10" customWidth="1"/>
    <col min="12546" max="12546" width="0.81640625" style="10" customWidth="1"/>
    <col min="12547" max="12547" width="8.6328125" style="10" customWidth="1"/>
    <col min="12548" max="12550" width="5.6328125" style="10" customWidth="1"/>
    <col min="12551" max="12551" width="0.81640625" style="10" customWidth="1"/>
    <col min="12552" max="12554" width="5.6328125" style="10" customWidth="1"/>
    <col min="12555" max="12788" width="9.1796875" style="10"/>
    <col min="12789" max="12789" width="18.6328125" style="10" customWidth="1"/>
    <col min="12790" max="12791" width="8.6328125" style="10" customWidth="1"/>
    <col min="12792" max="12792" width="0.81640625" style="10" customWidth="1"/>
    <col min="12793" max="12793" width="8.6328125" style="10" customWidth="1"/>
    <col min="12794" max="12796" width="5.6328125" style="10" customWidth="1"/>
    <col min="12797" max="12797" width="0.81640625" style="10" customWidth="1"/>
    <col min="12798" max="12798" width="8.6328125" style="10" customWidth="1"/>
    <col min="12799" max="12801" width="5.6328125" style="10" customWidth="1"/>
    <col min="12802" max="12802" width="0.81640625" style="10" customWidth="1"/>
    <col min="12803" max="12803" width="8.6328125" style="10" customWidth="1"/>
    <col min="12804" max="12806" width="5.6328125" style="10" customWidth="1"/>
    <col min="12807" max="12807" width="0.81640625" style="10" customWidth="1"/>
    <col min="12808" max="12810" width="5.6328125" style="10" customWidth="1"/>
    <col min="12811" max="13044" width="9.1796875" style="10"/>
    <col min="13045" max="13045" width="18.6328125" style="10" customWidth="1"/>
    <col min="13046" max="13047" width="8.6328125" style="10" customWidth="1"/>
    <col min="13048" max="13048" width="0.81640625" style="10" customWidth="1"/>
    <col min="13049" max="13049" width="8.6328125" style="10" customWidth="1"/>
    <col min="13050" max="13052" width="5.6328125" style="10" customWidth="1"/>
    <col min="13053" max="13053" width="0.81640625" style="10" customWidth="1"/>
    <col min="13054" max="13054" width="8.6328125" style="10" customWidth="1"/>
    <col min="13055" max="13057" width="5.6328125" style="10" customWidth="1"/>
    <col min="13058" max="13058" width="0.81640625" style="10" customWidth="1"/>
    <col min="13059" max="13059" width="8.6328125" style="10" customWidth="1"/>
    <col min="13060" max="13062" width="5.6328125" style="10" customWidth="1"/>
    <col min="13063" max="13063" width="0.81640625" style="10" customWidth="1"/>
    <col min="13064" max="13066" width="5.6328125" style="10" customWidth="1"/>
    <col min="13067" max="13300" width="9.1796875" style="10"/>
    <col min="13301" max="13301" width="18.6328125" style="10" customWidth="1"/>
    <col min="13302" max="13303" width="8.6328125" style="10" customWidth="1"/>
    <col min="13304" max="13304" width="0.81640625" style="10" customWidth="1"/>
    <col min="13305" max="13305" width="8.6328125" style="10" customWidth="1"/>
    <col min="13306" max="13308" width="5.6328125" style="10" customWidth="1"/>
    <col min="13309" max="13309" width="0.81640625" style="10" customWidth="1"/>
    <col min="13310" max="13310" width="8.6328125" style="10" customWidth="1"/>
    <col min="13311" max="13313" width="5.6328125" style="10" customWidth="1"/>
    <col min="13314" max="13314" width="0.81640625" style="10" customWidth="1"/>
    <col min="13315" max="13315" width="8.6328125" style="10" customWidth="1"/>
    <col min="13316" max="13318" width="5.6328125" style="10" customWidth="1"/>
    <col min="13319" max="13319" width="0.81640625" style="10" customWidth="1"/>
    <col min="13320" max="13322" width="5.6328125" style="10" customWidth="1"/>
    <col min="13323" max="13556" width="9.1796875" style="10"/>
    <col min="13557" max="13557" width="18.6328125" style="10" customWidth="1"/>
    <col min="13558" max="13559" width="8.6328125" style="10" customWidth="1"/>
    <col min="13560" max="13560" width="0.81640625" style="10" customWidth="1"/>
    <col min="13561" max="13561" width="8.6328125" style="10" customWidth="1"/>
    <col min="13562" max="13564" width="5.6328125" style="10" customWidth="1"/>
    <col min="13565" max="13565" width="0.81640625" style="10" customWidth="1"/>
    <col min="13566" max="13566" width="8.6328125" style="10" customWidth="1"/>
    <col min="13567" max="13569" width="5.6328125" style="10" customWidth="1"/>
    <col min="13570" max="13570" width="0.81640625" style="10" customWidth="1"/>
    <col min="13571" max="13571" width="8.6328125" style="10" customWidth="1"/>
    <col min="13572" max="13574" width="5.6328125" style="10" customWidth="1"/>
    <col min="13575" max="13575" width="0.81640625" style="10" customWidth="1"/>
    <col min="13576" max="13578" width="5.6328125" style="10" customWidth="1"/>
    <col min="13579" max="13812" width="9.1796875" style="10"/>
    <col min="13813" max="13813" width="18.6328125" style="10" customWidth="1"/>
    <col min="13814" max="13815" width="8.6328125" style="10" customWidth="1"/>
    <col min="13816" max="13816" width="0.81640625" style="10" customWidth="1"/>
    <col min="13817" max="13817" width="8.6328125" style="10" customWidth="1"/>
    <col min="13818" max="13820" width="5.6328125" style="10" customWidth="1"/>
    <col min="13821" max="13821" width="0.81640625" style="10" customWidth="1"/>
    <col min="13822" max="13822" width="8.6328125" style="10" customWidth="1"/>
    <col min="13823" max="13825" width="5.6328125" style="10" customWidth="1"/>
    <col min="13826" max="13826" width="0.81640625" style="10" customWidth="1"/>
    <col min="13827" max="13827" width="8.6328125" style="10" customWidth="1"/>
    <col min="13828" max="13830" width="5.6328125" style="10" customWidth="1"/>
    <col min="13831" max="13831" width="0.81640625" style="10" customWidth="1"/>
    <col min="13832" max="13834" width="5.6328125" style="10" customWidth="1"/>
    <col min="13835" max="14068" width="9.1796875" style="10"/>
    <col min="14069" max="14069" width="18.6328125" style="10" customWidth="1"/>
    <col min="14070" max="14071" width="8.6328125" style="10" customWidth="1"/>
    <col min="14072" max="14072" width="0.81640625" style="10" customWidth="1"/>
    <col min="14073" max="14073" width="8.6328125" style="10" customWidth="1"/>
    <col min="14074" max="14076" width="5.6328125" style="10" customWidth="1"/>
    <col min="14077" max="14077" width="0.81640625" style="10" customWidth="1"/>
    <col min="14078" max="14078" width="8.6328125" style="10" customWidth="1"/>
    <col min="14079" max="14081" width="5.6328125" style="10" customWidth="1"/>
    <col min="14082" max="14082" width="0.81640625" style="10" customWidth="1"/>
    <col min="14083" max="14083" width="8.6328125" style="10" customWidth="1"/>
    <col min="14084" max="14086" width="5.6328125" style="10" customWidth="1"/>
    <col min="14087" max="14087" width="0.81640625" style="10" customWidth="1"/>
    <col min="14088" max="14090" width="5.6328125" style="10" customWidth="1"/>
    <col min="14091" max="14324" width="9.1796875" style="10"/>
    <col min="14325" max="14325" width="18.6328125" style="10" customWidth="1"/>
    <col min="14326" max="14327" width="8.6328125" style="10" customWidth="1"/>
    <col min="14328" max="14328" width="0.81640625" style="10" customWidth="1"/>
    <col min="14329" max="14329" width="8.6328125" style="10" customWidth="1"/>
    <col min="14330" max="14332" width="5.6328125" style="10" customWidth="1"/>
    <col min="14333" max="14333" width="0.81640625" style="10" customWidth="1"/>
    <col min="14334" max="14334" width="8.6328125" style="10" customWidth="1"/>
    <col min="14335" max="14337" width="5.6328125" style="10" customWidth="1"/>
    <col min="14338" max="14338" width="0.81640625" style="10" customWidth="1"/>
    <col min="14339" max="14339" width="8.6328125" style="10" customWidth="1"/>
    <col min="14340" max="14342" width="5.6328125" style="10" customWidth="1"/>
    <col min="14343" max="14343" width="0.81640625" style="10" customWidth="1"/>
    <col min="14344" max="14346" width="5.6328125" style="10" customWidth="1"/>
    <col min="14347" max="14580" width="9.1796875" style="10"/>
    <col min="14581" max="14581" width="18.6328125" style="10" customWidth="1"/>
    <col min="14582" max="14583" width="8.6328125" style="10" customWidth="1"/>
    <col min="14584" max="14584" width="0.81640625" style="10" customWidth="1"/>
    <col min="14585" max="14585" width="8.6328125" style="10" customWidth="1"/>
    <col min="14586" max="14588" width="5.6328125" style="10" customWidth="1"/>
    <col min="14589" max="14589" width="0.81640625" style="10" customWidth="1"/>
    <col min="14590" max="14590" width="8.6328125" style="10" customWidth="1"/>
    <col min="14591" max="14593" width="5.6328125" style="10" customWidth="1"/>
    <col min="14594" max="14594" width="0.81640625" style="10" customWidth="1"/>
    <col min="14595" max="14595" width="8.6328125" style="10" customWidth="1"/>
    <col min="14596" max="14598" width="5.6328125" style="10" customWidth="1"/>
    <col min="14599" max="14599" width="0.81640625" style="10" customWidth="1"/>
    <col min="14600" max="14602" width="5.6328125" style="10" customWidth="1"/>
    <col min="14603" max="14836" width="9.1796875" style="10"/>
    <col min="14837" max="14837" width="18.6328125" style="10" customWidth="1"/>
    <col min="14838" max="14839" width="8.6328125" style="10" customWidth="1"/>
    <col min="14840" max="14840" width="0.81640625" style="10" customWidth="1"/>
    <col min="14841" max="14841" width="8.6328125" style="10" customWidth="1"/>
    <col min="14842" max="14844" width="5.6328125" style="10" customWidth="1"/>
    <col min="14845" max="14845" width="0.81640625" style="10" customWidth="1"/>
    <col min="14846" max="14846" width="8.6328125" style="10" customWidth="1"/>
    <col min="14847" max="14849" width="5.6328125" style="10" customWidth="1"/>
    <col min="14850" max="14850" width="0.81640625" style="10" customWidth="1"/>
    <col min="14851" max="14851" width="8.6328125" style="10" customWidth="1"/>
    <col min="14852" max="14854" width="5.6328125" style="10" customWidth="1"/>
    <col min="14855" max="14855" width="0.81640625" style="10" customWidth="1"/>
    <col min="14856" max="14858" width="5.6328125" style="10" customWidth="1"/>
    <col min="14859" max="15092" width="9.1796875" style="10"/>
    <col min="15093" max="15093" width="18.6328125" style="10" customWidth="1"/>
    <col min="15094" max="15095" width="8.6328125" style="10" customWidth="1"/>
    <col min="15096" max="15096" width="0.81640625" style="10" customWidth="1"/>
    <col min="15097" max="15097" width="8.6328125" style="10" customWidth="1"/>
    <col min="15098" max="15100" width="5.6328125" style="10" customWidth="1"/>
    <col min="15101" max="15101" width="0.81640625" style="10" customWidth="1"/>
    <col min="15102" max="15102" width="8.6328125" style="10" customWidth="1"/>
    <col min="15103" max="15105" width="5.6328125" style="10" customWidth="1"/>
    <col min="15106" max="15106" width="0.81640625" style="10" customWidth="1"/>
    <col min="15107" max="15107" width="8.6328125" style="10" customWidth="1"/>
    <col min="15108" max="15110" width="5.6328125" style="10" customWidth="1"/>
    <col min="15111" max="15111" width="0.81640625" style="10" customWidth="1"/>
    <col min="15112" max="15114" width="5.6328125" style="10" customWidth="1"/>
    <col min="15115" max="15348" width="9.1796875" style="10"/>
    <col min="15349" max="15349" width="18.6328125" style="10" customWidth="1"/>
    <col min="15350" max="15351" width="8.6328125" style="10" customWidth="1"/>
    <col min="15352" max="15352" width="0.81640625" style="10" customWidth="1"/>
    <col min="15353" max="15353" width="8.6328125" style="10" customWidth="1"/>
    <col min="15354" max="15356" width="5.6328125" style="10" customWidth="1"/>
    <col min="15357" max="15357" width="0.81640625" style="10" customWidth="1"/>
    <col min="15358" max="15358" width="8.6328125" style="10" customWidth="1"/>
    <col min="15359" max="15361" width="5.6328125" style="10" customWidth="1"/>
    <col min="15362" max="15362" width="0.81640625" style="10" customWidth="1"/>
    <col min="15363" max="15363" width="8.6328125" style="10" customWidth="1"/>
    <col min="15364" max="15366" width="5.6328125" style="10" customWidth="1"/>
    <col min="15367" max="15367" width="0.81640625" style="10" customWidth="1"/>
    <col min="15368" max="15370" width="5.6328125" style="10" customWidth="1"/>
    <col min="15371" max="15604" width="9.1796875" style="10"/>
    <col min="15605" max="15605" width="18.6328125" style="10" customWidth="1"/>
    <col min="15606" max="15607" width="8.6328125" style="10" customWidth="1"/>
    <col min="15608" max="15608" width="0.81640625" style="10" customWidth="1"/>
    <col min="15609" max="15609" width="8.6328125" style="10" customWidth="1"/>
    <col min="15610" max="15612" width="5.6328125" style="10" customWidth="1"/>
    <col min="15613" max="15613" width="0.81640625" style="10" customWidth="1"/>
    <col min="15614" max="15614" width="8.6328125" style="10" customWidth="1"/>
    <col min="15615" max="15617" width="5.6328125" style="10" customWidth="1"/>
    <col min="15618" max="15618" width="0.81640625" style="10" customWidth="1"/>
    <col min="15619" max="15619" width="8.6328125" style="10" customWidth="1"/>
    <col min="15620" max="15622" width="5.6328125" style="10" customWidth="1"/>
    <col min="15623" max="15623" width="0.81640625" style="10" customWidth="1"/>
    <col min="15624" max="15626" width="5.6328125" style="10" customWidth="1"/>
    <col min="15627" max="15860" width="9.1796875" style="10"/>
    <col min="15861" max="15861" width="18.6328125" style="10" customWidth="1"/>
    <col min="15862" max="15863" width="8.6328125" style="10" customWidth="1"/>
    <col min="15864" max="15864" width="0.81640625" style="10" customWidth="1"/>
    <col min="15865" max="15865" width="8.6328125" style="10" customWidth="1"/>
    <col min="15866" max="15868" width="5.6328125" style="10" customWidth="1"/>
    <col min="15869" max="15869" width="0.81640625" style="10" customWidth="1"/>
    <col min="15870" max="15870" width="8.6328125" style="10" customWidth="1"/>
    <col min="15871" max="15873" width="5.6328125" style="10" customWidth="1"/>
    <col min="15874" max="15874" width="0.81640625" style="10" customWidth="1"/>
    <col min="15875" max="15875" width="8.6328125" style="10" customWidth="1"/>
    <col min="15876" max="15878" width="5.6328125" style="10" customWidth="1"/>
    <col min="15879" max="15879" width="0.81640625" style="10" customWidth="1"/>
    <col min="15880" max="15882" width="5.6328125" style="10" customWidth="1"/>
    <col min="15883" max="16116" width="9.1796875" style="10"/>
    <col min="16117" max="16117" width="18.6328125" style="10" customWidth="1"/>
    <col min="16118" max="16119" width="8.6328125" style="10" customWidth="1"/>
    <col min="16120" max="16120" width="0.81640625" style="10" customWidth="1"/>
    <col min="16121" max="16121" width="8.6328125" style="10" customWidth="1"/>
    <col min="16122" max="16124" width="5.6328125" style="10" customWidth="1"/>
    <col min="16125" max="16125" width="0.81640625" style="10" customWidth="1"/>
    <col min="16126" max="16126" width="8.6328125" style="10" customWidth="1"/>
    <col min="16127" max="16129" width="5.6328125" style="10" customWidth="1"/>
    <col min="16130" max="16130" width="0.81640625" style="10" customWidth="1"/>
    <col min="16131" max="16131" width="8.6328125" style="10" customWidth="1"/>
    <col min="16132" max="16134" width="5.6328125" style="10" customWidth="1"/>
    <col min="16135" max="16135" width="0.81640625" style="10" customWidth="1"/>
    <col min="16136" max="16138" width="5.6328125" style="10" customWidth="1"/>
    <col min="16139" max="16384" width="9.1796875" style="10"/>
  </cols>
  <sheetData>
    <row r="1" spans="1:16" s="14" customFormat="1" ht="12.75" customHeight="1" x14ac:dyDescent="0.25">
      <c r="A1" s="13" t="s">
        <v>41</v>
      </c>
      <c r="B1" s="13"/>
      <c r="C1" s="13"/>
      <c r="D1" s="13"/>
      <c r="E1" s="15"/>
      <c r="F1" s="15"/>
      <c r="H1" s="15"/>
      <c r="I1" s="15"/>
      <c r="K1" s="13"/>
      <c r="L1" s="15"/>
      <c r="M1" s="15"/>
      <c r="O1" s="15"/>
      <c r="P1" s="15"/>
    </row>
    <row r="2" spans="1:16" s="14" customFormat="1" ht="12.75" customHeight="1" x14ac:dyDescent="0.25">
      <c r="A2" s="13"/>
      <c r="B2" s="13"/>
      <c r="C2" s="13"/>
      <c r="D2" s="13"/>
      <c r="E2" s="15"/>
      <c r="F2" s="15"/>
      <c r="H2" s="15"/>
      <c r="I2" s="15"/>
      <c r="K2" s="13"/>
      <c r="L2" s="15"/>
      <c r="M2" s="15"/>
      <c r="O2" s="15"/>
      <c r="P2" s="15"/>
    </row>
    <row r="3" spans="1:16" s="14" customFormat="1" ht="12.75" customHeight="1" x14ac:dyDescent="0.25">
      <c r="A3" s="13" t="s">
        <v>52</v>
      </c>
      <c r="B3" s="13"/>
      <c r="C3" s="13"/>
      <c r="D3" s="13"/>
      <c r="E3" s="15"/>
      <c r="F3" s="15"/>
      <c r="H3" s="15"/>
      <c r="I3" s="15"/>
      <c r="K3" s="13"/>
      <c r="L3" s="15"/>
      <c r="M3" s="15"/>
      <c r="O3" s="15"/>
      <c r="P3" s="15"/>
    </row>
    <row r="4" spans="1:16" s="14" customFormat="1" ht="5.25" customHeight="1" x14ac:dyDescent="0.25">
      <c r="A4" s="16"/>
      <c r="B4" s="16"/>
      <c r="C4" s="16"/>
      <c r="D4" s="16"/>
      <c r="E4" s="17"/>
      <c r="F4" s="17"/>
      <c r="G4" s="17"/>
      <c r="H4" s="17"/>
      <c r="I4" s="17"/>
      <c r="J4" s="17"/>
      <c r="K4" s="16"/>
      <c r="L4" s="17"/>
      <c r="M4" s="17"/>
      <c r="N4" s="17"/>
      <c r="O4" s="17"/>
      <c r="P4" s="17"/>
    </row>
    <row r="5" spans="1:16" s="14" customFormat="1" ht="4.5" customHeight="1" x14ac:dyDescent="0.25">
      <c r="A5" s="13"/>
      <c r="B5" s="13"/>
      <c r="C5" s="13"/>
      <c r="D5" s="13"/>
      <c r="E5" s="15"/>
      <c r="F5" s="15"/>
      <c r="G5" s="15"/>
      <c r="H5" s="15"/>
      <c r="I5" s="15"/>
      <c r="J5" s="15"/>
      <c r="K5" s="13"/>
      <c r="L5" s="15"/>
      <c r="M5" s="15"/>
      <c r="N5" s="15"/>
      <c r="O5" s="15"/>
      <c r="P5" s="15"/>
    </row>
    <row r="6" spans="1:16" ht="12.75" customHeight="1" x14ac:dyDescent="0.3">
      <c r="A6" s="18" t="s">
        <v>0</v>
      </c>
      <c r="B6" s="18" t="s">
        <v>2</v>
      </c>
      <c r="C6" s="18"/>
      <c r="D6" s="18" t="s">
        <v>1</v>
      </c>
      <c r="E6" s="19" t="s">
        <v>39</v>
      </c>
      <c r="F6" s="19" t="s">
        <v>40</v>
      </c>
      <c r="G6" s="18" t="s">
        <v>9</v>
      </c>
      <c r="H6" s="19" t="s">
        <v>39</v>
      </c>
      <c r="I6" s="19" t="s">
        <v>40</v>
      </c>
      <c r="J6" s="20"/>
      <c r="K6" s="18" t="s">
        <v>1</v>
      </c>
      <c r="L6" s="19" t="s">
        <v>39</v>
      </c>
      <c r="M6" s="19" t="s">
        <v>40</v>
      </c>
      <c r="N6" s="18" t="s">
        <v>9</v>
      </c>
      <c r="O6" s="19" t="s">
        <v>39</v>
      </c>
      <c r="P6" s="19" t="s">
        <v>40</v>
      </c>
    </row>
    <row r="7" spans="1:16" ht="6" customHeight="1" x14ac:dyDescent="0.3">
      <c r="A7" s="11"/>
      <c r="B7" s="11"/>
      <c r="C7" s="11"/>
      <c r="D7" s="11"/>
      <c r="E7" s="22"/>
      <c r="F7" s="22"/>
      <c r="G7" s="21"/>
      <c r="H7" s="22"/>
      <c r="I7" s="22"/>
      <c r="J7" s="21"/>
      <c r="K7" s="11"/>
      <c r="L7" s="22"/>
      <c r="M7" s="22"/>
      <c r="N7" s="21"/>
      <c r="O7" s="22"/>
      <c r="P7" s="22"/>
    </row>
    <row r="8" spans="1:16" ht="5.25" customHeight="1" x14ac:dyDescent="0.3">
      <c r="A8" s="12"/>
      <c r="B8" s="12"/>
      <c r="C8" s="12"/>
      <c r="D8" s="12"/>
      <c r="E8" s="24"/>
      <c r="F8" s="24"/>
      <c r="G8" s="23"/>
      <c r="H8" s="24"/>
      <c r="I8" s="24"/>
      <c r="J8" s="23"/>
      <c r="K8" s="12"/>
      <c r="L8" s="24"/>
      <c r="M8" s="24"/>
      <c r="N8" s="23"/>
      <c r="O8" s="24"/>
      <c r="P8" s="24"/>
    </row>
    <row r="9" spans="1:16" x14ac:dyDescent="0.3">
      <c r="A9" s="59"/>
      <c r="B9" s="59"/>
      <c r="C9" s="25"/>
      <c r="D9" s="59"/>
      <c r="E9" s="60">
        <f t="shared" ref="E9:E28" si="0">G9*H9</f>
        <v>0</v>
      </c>
      <c r="F9" s="60" t="e">
        <f t="shared" ref="F9:F28" si="1">(G9-1)*(I9^2)+G9*(H$31-H9)^2</f>
        <v>#VALUE!</v>
      </c>
      <c r="G9" s="59"/>
      <c r="H9" s="60"/>
      <c r="I9" s="60"/>
      <c r="J9" s="18"/>
      <c r="K9" s="59"/>
      <c r="L9" s="60">
        <f t="shared" ref="L9:L28" si="2">N9*O9</f>
        <v>0</v>
      </c>
      <c r="M9" s="60" t="e">
        <f t="shared" ref="M9:M28" si="3">(N9-1)*(P9^2)+N9*(O$31-O9)^2</f>
        <v>#VALUE!</v>
      </c>
      <c r="N9" s="59"/>
      <c r="O9" s="60"/>
      <c r="P9" s="60"/>
    </row>
    <row r="10" spans="1:16" x14ac:dyDescent="0.3">
      <c r="A10" s="59"/>
      <c r="B10" s="59"/>
      <c r="C10" s="25"/>
      <c r="D10" s="59"/>
      <c r="E10" s="60">
        <f t="shared" si="0"/>
        <v>0</v>
      </c>
      <c r="F10" s="60" t="e">
        <f t="shared" si="1"/>
        <v>#VALUE!</v>
      </c>
      <c r="G10" s="59"/>
      <c r="H10" s="60"/>
      <c r="I10" s="60"/>
      <c r="J10" s="18"/>
      <c r="K10" s="59"/>
      <c r="L10" s="60">
        <f t="shared" si="2"/>
        <v>0</v>
      </c>
      <c r="M10" s="60" t="e">
        <f t="shared" si="3"/>
        <v>#VALUE!</v>
      </c>
      <c r="N10" s="59"/>
      <c r="O10" s="60"/>
      <c r="P10" s="60"/>
    </row>
    <row r="11" spans="1:16" x14ac:dyDescent="0.3">
      <c r="A11" s="59"/>
      <c r="B11" s="59"/>
      <c r="C11" s="25"/>
      <c r="D11" s="59"/>
      <c r="E11" s="60">
        <f t="shared" si="0"/>
        <v>0</v>
      </c>
      <c r="F11" s="60" t="e">
        <f t="shared" si="1"/>
        <v>#VALUE!</v>
      </c>
      <c r="G11" s="59"/>
      <c r="H11" s="60"/>
      <c r="I11" s="60"/>
      <c r="K11" s="59"/>
      <c r="L11" s="60">
        <f t="shared" si="2"/>
        <v>0</v>
      </c>
      <c r="M11" s="60" t="e">
        <f t="shared" si="3"/>
        <v>#VALUE!</v>
      </c>
      <c r="N11" s="59"/>
      <c r="O11" s="60"/>
      <c r="P11" s="60"/>
    </row>
    <row r="12" spans="1:16" x14ac:dyDescent="0.3">
      <c r="A12" s="59"/>
      <c r="B12" s="59"/>
      <c r="C12" s="25"/>
      <c r="D12" s="59"/>
      <c r="E12" s="60">
        <f t="shared" si="0"/>
        <v>0</v>
      </c>
      <c r="F12" s="60" t="e">
        <f t="shared" si="1"/>
        <v>#VALUE!</v>
      </c>
      <c r="G12" s="59"/>
      <c r="H12" s="60"/>
      <c r="I12" s="60"/>
      <c r="K12" s="59"/>
      <c r="L12" s="60">
        <f t="shared" si="2"/>
        <v>0</v>
      </c>
      <c r="M12" s="60" t="e">
        <f t="shared" si="3"/>
        <v>#VALUE!</v>
      </c>
      <c r="N12" s="59"/>
      <c r="O12" s="60"/>
      <c r="P12" s="60"/>
    </row>
    <row r="13" spans="1:16" x14ac:dyDescent="0.3">
      <c r="A13" s="59"/>
      <c r="B13" s="59"/>
      <c r="C13" s="25"/>
      <c r="D13" s="59"/>
      <c r="E13" s="60">
        <f t="shared" si="0"/>
        <v>0</v>
      </c>
      <c r="F13" s="60" t="e">
        <f t="shared" si="1"/>
        <v>#VALUE!</v>
      </c>
      <c r="G13" s="59"/>
      <c r="H13" s="60"/>
      <c r="I13" s="60"/>
      <c r="K13" s="59"/>
      <c r="L13" s="60">
        <f t="shared" si="2"/>
        <v>0</v>
      </c>
      <c r="M13" s="60" t="e">
        <f t="shared" si="3"/>
        <v>#VALUE!</v>
      </c>
      <c r="N13" s="59"/>
      <c r="O13" s="60"/>
      <c r="P13" s="60"/>
    </row>
    <row r="14" spans="1:16" x14ac:dyDescent="0.3">
      <c r="A14" s="59"/>
      <c r="B14" s="59"/>
      <c r="C14" s="25"/>
      <c r="D14" s="59"/>
      <c r="E14" s="60">
        <f t="shared" si="0"/>
        <v>0</v>
      </c>
      <c r="F14" s="60" t="e">
        <f t="shared" si="1"/>
        <v>#VALUE!</v>
      </c>
      <c r="G14" s="59"/>
      <c r="H14" s="60"/>
      <c r="I14" s="60"/>
      <c r="K14" s="59"/>
      <c r="L14" s="60">
        <f t="shared" si="2"/>
        <v>0</v>
      </c>
      <c r="M14" s="60" t="e">
        <f t="shared" si="3"/>
        <v>#VALUE!</v>
      </c>
      <c r="N14" s="59"/>
      <c r="O14" s="60"/>
      <c r="P14" s="60"/>
    </row>
    <row r="15" spans="1:16" x14ac:dyDescent="0.3">
      <c r="A15" s="59"/>
      <c r="B15" s="59"/>
      <c r="C15" s="25"/>
      <c r="D15" s="59"/>
      <c r="E15" s="60">
        <f t="shared" si="0"/>
        <v>0</v>
      </c>
      <c r="F15" s="60" t="e">
        <f t="shared" si="1"/>
        <v>#VALUE!</v>
      </c>
      <c r="G15" s="59"/>
      <c r="H15" s="60"/>
      <c r="I15" s="60"/>
      <c r="K15" s="59"/>
      <c r="L15" s="60">
        <f t="shared" si="2"/>
        <v>0</v>
      </c>
      <c r="M15" s="60" t="e">
        <f t="shared" si="3"/>
        <v>#VALUE!</v>
      </c>
      <c r="N15" s="59"/>
      <c r="O15" s="60"/>
      <c r="P15" s="60"/>
    </row>
    <row r="16" spans="1:16" x14ac:dyDescent="0.3">
      <c r="A16" s="59"/>
      <c r="B16" s="59"/>
      <c r="C16" s="25"/>
      <c r="D16" s="59"/>
      <c r="E16" s="60">
        <f t="shared" si="0"/>
        <v>0</v>
      </c>
      <c r="F16" s="60" t="e">
        <f t="shared" si="1"/>
        <v>#VALUE!</v>
      </c>
      <c r="G16" s="59"/>
      <c r="H16" s="60"/>
      <c r="I16" s="60"/>
      <c r="K16" s="59"/>
      <c r="L16" s="60">
        <f t="shared" si="2"/>
        <v>0</v>
      </c>
      <c r="M16" s="60" t="e">
        <f t="shared" si="3"/>
        <v>#VALUE!</v>
      </c>
      <c r="N16" s="59"/>
      <c r="O16" s="60"/>
      <c r="P16" s="60"/>
    </row>
    <row r="17" spans="1:16" x14ac:dyDescent="0.3">
      <c r="A17" s="59"/>
      <c r="B17" s="59"/>
      <c r="C17" s="25"/>
      <c r="D17" s="59"/>
      <c r="E17" s="60">
        <f t="shared" si="0"/>
        <v>0</v>
      </c>
      <c r="F17" s="60" t="e">
        <f t="shared" si="1"/>
        <v>#VALUE!</v>
      </c>
      <c r="G17" s="59"/>
      <c r="H17" s="60"/>
      <c r="I17" s="60"/>
      <c r="K17" s="59"/>
      <c r="L17" s="60">
        <f t="shared" si="2"/>
        <v>0</v>
      </c>
      <c r="M17" s="60" t="e">
        <f t="shared" si="3"/>
        <v>#VALUE!</v>
      </c>
      <c r="N17" s="59"/>
      <c r="O17" s="60"/>
      <c r="P17" s="60"/>
    </row>
    <row r="18" spans="1:16" x14ac:dyDescent="0.3">
      <c r="A18" s="59"/>
      <c r="B18" s="59"/>
      <c r="C18" s="25"/>
      <c r="D18" s="59"/>
      <c r="E18" s="60">
        <f t="shared" si="0"/>
        <v>0</v>
      </c>
      <c r="F18" s="60" t="e">
        <f t="shared" si="1"/>
        <v>#VALUE!</v>
      </c>
      <c r="G18" s="59"/>
      <c r="H18" s="60"/>
      <c r="I18" s="60"/>
      <c r="K18" s="59"/>
      <c r="L18" s="60">
        <f t="shared" si="2"/>
        <v>0</v>
      </c>
      <c r="M18" s="60" t="e">
        <f t="shared" si="3"/>
        <v>#VALUE!</v>
      </c>
      <c r="N18" s="59"/>
      <c r="O18" s="60"/>
      <c r="P18" s="60"/>
    </row>
    <row r="19" spans="1:16" x14ac:dyDescent="0.3">
      <c r="A19" s="59"/>
      <c r="B19" s="59"/>
      <c r="C19" s="25"/>
      <c r="D19" s="59"/>
      <c r="E19" s="60">
        <f t="shared" si="0"/>
        <v>0</v>
      </c>
      <c r="F19" s="60" t="e">
        <f t="shared" si="1"/>
        <v>#VALUE!</v>
      </c>
      <c r="G19" s="59"/>
      <c r="H19" s="60"/>
      <c r="I19" s="60"/>
      <c r="K19" s="59"/>
      <c r="L19" s="60">
        <f t="shared" si="2"/>
        <v>0</v>
      </c>
      <c r="M19" s="60" t="e">
        <f t="shared" si="3"/>
        <v>#VALUE!</v>
      </c>
      <c r="N19" s="59"/>
      <c r="O19" s="60"/>
      <c r="P19" s="60"/>
    </row>
    <row r="20" spans="1:16" x14ac:dyDescent="0.3">
      <c r="A20" s="59"/>
      <c r="B20" s="59"/>
      <c r="C20" s="25"/>
      <c r="D20" s="59"/>
      <c r="E20" s="60">
        <f t="shared" si="0"/>
        <v>0</v>
      </c>
      <c r="F20" s="60" t="e">
        <f t="shared" si="1"/>
        <v>#VALUE!</v>
      </c>
      <c r="G20" s="59"/>
      <c r="H20" s="60"/>
      <c r="I20" s="60"/>
      <c r="K20" s="59"/>
      <c r="L20" s="60">
        <f t="shared" si="2"/>
        <v>0</v>
      </c>
      <c r="M20" s="60" t="e">
        <f t="shared" si="3"/>
        <v>#VALUE!</v>
      </c>
      <c r="N20" s="59"/>
      <c r="O20" s="60"/>
      <c r="P20" s="60"/>
    </row>
    <row r="21" spans="1:16" x14ac:dyDescent="0.3">
      <c r="A21" s="59"/>
      <c r="B21" s="59"/>
      <c r="C21" s="25"/>
      <c r="D21" s="59"/>
      <c r="E21" s="60">
        <f t="shared" si="0"/>
        <v>0</v>
      </c>
      <c r="F21" s="60" t="e">
        <f t="shared" si="1"/>
        <v>#VALUE!</v>
      </c>
      <c r="G21" s="59"/>
      <c r="H21" s="60"/>
      <c r="I21" s="60"/>
      <c r="K21" s="59"/>
      <c r="L21" s="60">
        <f t="shared" si="2"/>
        <v>0</v>
      </c>
      <c r="M21" s="60" t="e">
        <f t="shared" si="3"/>
        <v>#VALUE!</v>
      </c>
      <c r="N21" s="59"/>
      <c r="O21" s="60"/>
      <c r="P21" s="60"/>
    </row>
    <row r="22" spans="1:16" x14ac:dyDescent="0.3">
      <c r="A22" s="59"/>
      <c r="B22" s="59"/>
      <c r="C22" s="25"/>
      <c r="D22" s="59"/>
      <c r="E22" s="60">
        <f t="shared" si="0"/>
        <v>0</v>
      </c>
      <c r="F22" s="60" t="e">
        <f t="shared" si="1"/>
        <v>#VALUE!</v>
      </c>
      <c r="G22" s="59"/>
      <c r="H22" s="60"/>
      <c r="I22" s="60"/>
      <c r="K22" s="59"/>
      <c r="L22" s="60">
        <f t="shared" si="2"/>
        <v>0</v>
      </c>
      <c r="M22" s="60" t="e">
        <f t="shared" si="3"/>
        <v>#VALUE!</v>
      </c>
      <c r="N22" s="59"/>
      <c r="O22" s="60"/>
      <c r="P22" s="60"/>
    </row>
    <row r="23" spans="1:16" x14ac:dyDescent="0.3">
      <c r="A23" s="59"/>
      <c r="B23" s="59"/>
      <c r="C23" s="25"/>
      <c r="D23" s="59"/>
      <c r="E23" s="60">
        <f t="shared" si="0"/>
        <v>0</v>
      </c>
      <c r="F23" s="60" t="e">
        <f t="shared" si="1"/>
        <v>#VALUE!</v>
      </c>
      <c r="G23" s="59"/>
      <c r="H23" s="60"/>
      <c r="I23" s="60"/>
      <c r="K23" s="59"/>
      <c r="L23" s="60">
        <f t="shared" si="2"/>
        <v>0</v>
      </c>
      <c r="M23" s="60" t="e">
        <f t="shared" si="3"/>
        <v>#VALUE!</v>
      </c>
      <c r="N23" s="59"/>
      <c r="O23" s="60"/>
      <c r="P23" s="60"/>
    </row>
    <row r="24" spans="1:16" x14ac:dyDescent="0.3">
      <c r="A24" s="59"/>
      <c r="B24" s="59"/>
      <c r="C24" s="25"/>
      <c r="D24" s="59"/>
      <c r="E24" s="60">
        <f t="shared" si="0"/>
        <v>0</v>
      </c>
      <c r="F24" s="60" t="e">
        <f t="shared" si="1"/>
        <v>#VALUE!</v>
      </c>
      <c r="G24" s="59"/>
      <c r="H24" s="60"/>
      <c r="I24" s="60"/>
      <c r="K24" s="59"/>
      <c r="L24" s="60">
        <f t="shared" si="2"/>
        <v>0</v>
      </c>
      <c r="M24" s="60" t="e">
        <f t="shared" si="3"/>
        <v>#VALUE!</v>
      </c>
      <c r="N24" s="59"/>
      <c r="O24" s="60"/>
      <c r="P24" s="60"/>
    </row>
    <row r="25" spans="1:16" x14ac:dyDescent="0.3">
      <c r="A25" s="59"/>
      <c r="B25" s="59"/>
      <c r="C25" s="25"/>
      <c r="D25" s="59"/>
      <c r="E25" s="60">
        <f t="shared" si="0"/>
        <v>0</v>
      </c>
      <c r="F25" s="60" t="e">
        <f t="shared" si="1"/>
        <v>#VALUE!</v>
      </c>
      <c r="G25" s="59"/>
      <c r="H25" s="60"/>
      <c r="I25" s="60"/>
      <c r="K25" s="59"/>
      <c r="L25" s="60">
        <f t="shared" si="2"/>
        <v>0</v>
      </c>
      <c r="M25" s="60" t="e">
        <f t="shared" si="3"/>
        <v>#VALUE!</v>
      </c>
      <c r="N25" s="59"/>
      <c r="O25" s="60"/>
      <c r="P25" s="60"/>
    </row>
    <row r="26" spans="1:16" x14ac:dyDescent="0.3">
      <c r="A26" s="59"/>
      <c r="B26" s="59"/>
      <c r="C26" s="25"/>
      <c r="D26" s="59"/>
      <c r="E26" s="60">
        <f t="shared" si="0"/>
        <v>0</v>
      </c>
      <c r="F26" s="60" t="e">
        <f t="shared" si="1"/>
        <v>#VALUE!</v>
      </c>
      <c r="G26" s="59"/>
      <c r="H26" s="60"/>
      <c r="I26" s="60"/>
      <c r="K26" s="59"/>
      <c r="L26" s="60">
        <f t="shared" si="2"/>
        <v>0</v>
      </c>
      <c r="M26" s="60" t="e">
        <f t="shared" si="3"/>
        <v>#VALUE!</v>
      </c>
      <c r="N26" s="59"/>
      <c r="O26" s="60"/>
      <c r="P26" s="60"/>
    </row>
    <row r="27" spans="1:16" x14ac:dyDescent="0.3">
      <c r="A27" s="59"/>
      <c r="B27" s="59"/>
      <c r="C27" s="25"/>
      <c r="D27" s="59"/>
      <c r="E27" s="60">
        <f t="shared" si="0"/>
        <v>0</v>
      </c>
      <c r="F27" s="60" t="e">
        <f t="shared" si="1"/>
        <v>#VALUE!</v>
      </c>
      <c r="G27" s="59"/>
      <c r="H27" s="60"/>
      <c r="I27" s="60"/>
      <c r="K27" s="59"/>
      <c r="L27" s="60">
        <f t="shared" si="2"/>
        <v>0</v>
      </c>
      <c r="M27" s="60" t="e">
        <f t="shared" si="3"/>
        <v>#VALUE!</v>
      </c>
      <c r="N27" s="59"/>
      <c r="O27" s="60"/>
      <c r="P27" s="60"/>
    </row>
    <row r="28" spans="1:16" x14ac:dyDescent="0.3">
      <c r="A28" s="59"/>
      <c r="B28" s="59"/>
      <c r="C28" s="25"/>
      <c r="D28" s="59"/>
      <c r="E28" s="60">
        <f t="shared" si="0"/>
        <v>0</v>
      </c>
      <c r="F28" s="60" t="e">
        <f t="shared" si="1"/>
        <v>#VALUE!</v>
      </c>
      <c r="G28" s="59"/>
      <c r="H28" s="60"/>
      <c r="I28" s="60"/>
      <c r="K28" s="59"/>
      <c r="L28" s="60">
        <f t="shared" si="2"/>
        <v>0</v>
      </c>
      <c r="M28" s="60" t="e">
        <f t="shared" si="3"/>
        <v>#VALUE!</v>
      </c>
      <c r="N28" s="59"/>
      <c r="O28" s="60"/>
      <c r="P28" s="60"/>
    </row>
    <row r="29" spans="1:16" ht="6" customHeight="1" x14ac:dyDescent="0.3">
      <c r="A29" s="11"/>
      <c r="B29" s="11"/>
      <c r="C29" s="11"/>
      <c r="D29" s="11"/>
      <c r="E29" s="22"/>
      <c r="F29" s="22"/>
      <c r="G29" s="21"/>
      <c r="H29" s="22"/>
      <c r="I29" s="22"/>
      <c r="J29" s="21"/>
      <c r="K29" s="11"/>
      <c r="L29" s="22"/>
      <c r="M29" s="22"/>
      <c r="N29" s="21"/>
      <c r="O29" s="22"/>
      <c r="P29" s="22"/>
    </row>
    <row r="30" spans="1:16" ht="5.25" customHeight="1" x14ac:dyDescent="0.3">
      <c r="A30" s="12"/>
      <c r="B30" s="12"/>
      <c r="C30" s="12"/>
      <c r="D30" s="12"/>
      <c r="E30" s="24"/>
      <c r="F30" s="24"/>
      <c r="G30" s="23"/>
      <c r="H30" s="24"/>
      <c r="I30" s="24"/>
      <c r="J30" s="23"/>
      <c r="K30" s="12"/>
      <c r="L30" s="24"/>
      <c r="M30" s="24"/>
      <c r="N30" s="23"/>
      <c r="O30" s="24"/>
      <c r="P30" s="24"/>
    </row>
    <row r="31" spans="1:16" x14ac:dyDescent="0.3">
      <c r="G31" s="56" t="str">
        <f>IF(G9="","",SUM(G9:G28))</f>
        <v/>
      </c>
      <c r="H31" s="55" t="str">
        <f>IF(G31="","",SUM(E9:E28)/G31)</f>
        <v/>
      </c>
      <c r="I31" s="55" t="str">
        <f>IF(G31="","",SQRT(SUM(F9:F28)/(G31-1)))</f>
        <v/>
      </c>
      <c r="N31" s="56" t="str">
        <f>IF(N9="","",SUM(N9:N28))</f>
        <v/>
      </c>
      <c r="O31" s="55" t="str">
        <f>IF(N31="","",SUM(L9:L28)/N31)</f>
        <v/>
      </c>
      <c r="P31" s="55" t="str">
        <f>IF(N31="","",SQRT(SUM(M9:M28)/(N31-1)))</f>
        <v/>
      </c>
    </row>
  </sheetData>
  <printOptions horizontalCentered="1"/>
  <pageMargins left="0.5" right="0.5" top="1" bottom="1" header="0.5" footer="0.5"/>
  <pageSetup scale="75" orientation="landscape" r:id="rId1"/>
  <headerFooter alignWithMargins="0">
    <oddFooter>&amp;L&amp;"-,Regular"&amp;F&amp;C&amp;"-,Regular"Page &amp;P of &amp;N&amp;R&amp;"-,Regular"&amp;D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dimension ref="A1:C1005"/>
  <sheetViews>
    <sheetView workbookViewId="0"/>
  </sheetViews>
  <sheetFormatPr defaultColWidth="8.81640625" defaultRowHeight="12.5" x14ac:dyDescent="0.25"/>
  <cols>
    <col min="1" max="3" width="10.6328125" customWidth="1"/>
  </cols>
  <sheetData>
    <row r="1" spans="1:3" ht="13" x14ac:dyDescent="0.3">
      <c r="A1" s="10" t="s">
        <v>46</v>
      </c>
      <c r="B1" s="1"/>
      <c r="C1" s="1"/>
    </row>
    <row r="2" spans="1:3" ht="13" x14ac:dyDescent="0.3">
      <c r="A2" s="10" t="s">
        <v>37</v>
      </c>
      <c r="B2" s="1"/>
      <c r="C2" s="1"/>
    </row>
    <row r="3" spans="1:3" ht="13" x14ac:dyDescent="0.3">
      <c r="A3" s="10" t="s">
        <v>38</v>
      </c>
      <c r="B3" s="1"/>
      <c r="C3" s="1"/>
    </row>
    <row r="4" spans="1:3" ht="13" x14ac:dyDescent="0.3">
      <c r="A4" s="1" t="str">
        <f>Data!N1</f>
        <v>Select boundary</v>
      </c>
      <c r="B4" s="62" t="s">
        <v>37</v>
      </c>
      <c r="C4" s="62" t="s">
        <v>38</v>
      </c>
    </row>
    <row r="5" spans="1:3" ht="13" x14ac:dyDescent="0.3">
      <c r="A5" s="61">
        <v>0</v>
      </c>
      <c r="B5" s="61">
        <v>5.7000000000000002E-2</v>
      </c>
      <c r="C5" s="61">
        <v>0.1</v>
      </c>
    </row>
    <row r="6" spans="1:3" ht="13" x14ac:dyDescent="0.3">
      <c r="A6" s="61">
        <v>1E-3</v>
      </c>
      <c r="B6" s="61">
        <v>5.7000000000000002E-2</v>
      </c>
      <c r="C6" s="61">
        <v>0.1</v>
      </c>
    </row>
    <row r="7" spans="1:3" ht="13" x14ac:dyDescent="0.3">
      <c r="A7" s="61">
        <v>2E-3</v>
      </c>
      <c r="B7" s="61">
        <v>5.7000000000000002E-2</v>
      </c>
      <c r="C7" s="61">
        <v>0.1</v>
      </c>
    </row>
    <row r="8" spans="1:3" ht="13" x14ac:dyDescent="0.3">
      <c r="A8" s="61">
        <v>3.0000000000000005E-3</v>
      </c>
      <c r="B8" s="61">
        <v>5.7000000000000002E-2</v>
      </c>
      <c r="C8" s="61">
        <v>0.1</v>
      </c>
    </row>
    <row r="9" spans="1:3" ht="13" x14ac:dyDescent="0.3">
      <c r="A9" s="61">
        <v>4.0000000000000001E-3</v>
      </c>
      <c r="B9" s="61">
        <v>5.7000000000000002E-2</v>
      </c>
      <c r="C9" s="61">
        <v>0.1</v>
      </c>
    </row>
    <row r="10" spans="1:3" ht="13" x14ac:dyDescent="0.3">
      <c r="A10" s="61">
        <v>5.0000000000000001E-3</v>
      </c>
      <c r="B10" s="61">
        <v>5.7000000000000002E-2</v>
      </c>
      <c r="C10" s="61">
        <v>0.1</v>
      </c>
    </row>
    <row r="11" spans="1:3" ht="13" x14ac:dyDescent="0.3">
      <c r="A11" s="61">
        <v>6.0000000000000001E-3</v>
      </c>
      <c r="B11" s="61">
        <v>5.7000000000000002E-2</v>
      </c>
      <c r="C11" s="61">
        <v>0.1</v>
      </c>
    </row>
    <row r="12" spans="1:3" ht="13" x14ac:dyDescent="0.3">
      <c r="A12" s="61">
        <v>6.9999999999999993E-3</v>
      </c>
      <c r="B12" s="61">
        <v>5.7000000000000002E-2</v>
      </c>
      <c r="C12" s="61">
        <v>0.1</v>
      </c>
    </row>
    <row r="13" spans="1:3" ht="13" x14ac:dyDescent="0.3">
      <c r="A13" s="61">
        <v>8.0000000000000002E-3</v>
      </c>
      <c r="B13" s="61">
        <v>5.7999999999999996E-2</v>
      </c>
      <c r="C13" s="61">
        <v>0.1</v>
      </c>
    </row>
    <row r="14" spans="1:3" ht="13" x14ac:dyDescent="0.3">
      <c r="A14" s="61">
        <v>8.9999999999999993E-3</v>
      </c>
      <c r="B14" s="61">
        <v>5.7999999999999996E-2</v>
      </c>
      <c r="C14" s="61">
        <v>0.1</v>
      </c>
    </row>
    <row r="15" spans="1:3" ht="13" x14ac:dyDescent="0.3">
      <c r="A15" s="61">
        <v>9.9999999999999985E-3</v>
      </c>
      <c r="B15" s="61">
        <v>5.7999999999999996E-2</v>
      </c>
      <c r="C15" s="61">
        <v>0.10099999999999999</v>
      </c>
    </row>
    <row r="16" spans="1:3" ht="13" x14ac:dyDescent="0.3">
      <c r="A16" s="61">
        <v>1.0999999999999999E-2</v>
      </c>
      <c r="B16" s="61">
        <v>5.7999999999999996E-2</v>
      </c>
      <c r="C16" s="61">
        <v>0.10099999999999999</v>
      </c>
    </row>
    <row r="17" spans="1:3" ht="13" x14ac:dyDescent="0.3">
      <c r="A17" s="61">
        <v>1.2E-2</v>
      </c>
      <c r="B17" s="61">
        <v>5.7999999999999996E-2</v>
      </c>
      <c r="C17" s="61">
        <v>0.10099999999999999</v>
      </c>
    </row>
    <row r="18" spans="1:3" ht="13" x14ac:dyDescent="0.3">
      <c r="A18" s="61">
        <v>1.3000000000000001E-2</v>
      </c>
      <c r="B18" s="61">
        <v>5.7999999999999996E-2</v>
      </c>
      <c r="C18" s="61">
        <v>0.10099999999999999</v>
      </c>
    </row>
    <row r="19" spans="1:3" ht="13" x14ac:dyDescent="0.3">
      <c r="A19" s="61">
        <v>1.4000000000000002E-2</v>
      </c>
      <c r="B19" s="61">
        <v>5.7999999999999996E-2</v>
      </c>
      <c r="C19" s="61">
        <v>0.10099999999999999</v>
      </c>
    </row>
    <row r="20" spans="1:3" ht="13" x14ac:dyDescent="0.3">
      <c r="A20" s="61">
        <v>1.5000000000000003E-2</v>
      </c>
      <c r="B20" s="61">
        <v>5.7999999999999996E-2</v>
      </c>
      <c r="C20" s="61">
        <v>0.10099999999999999</v>
      </c>
    </row>
    <row r="21" spans="1:3" ht="13" x14ac:dyDescent="0.3">
      <c r="A21" s="61">
        <v>1.6000000000000004E-2</v>
      </c>
      <c r="B21" s="61">
        <v>5.7999999999999996E-2</v>
      </c>
      <c r="C21" s="61">
        <v>0.10099999999999999</v>
      </c>
    </row>
    <row r="22" spans="1:3" ht="13" x14ac:dyDescent="0.3">
      <c r="A22" s="61">
        <v>1.7000000000000005E-2</v>
      </c>
      <c r="B22" s="61">
        <v>5.7999999999999996E-2</v>
      </c>
      <c r="C22" s="61">
        <v>0.10099999999999999</v>
      </c>
    </row>
    <row r="23" spans="1:3" ht="13" x14ac:dyDescent="0.3">
      <c r="A23" s="61">
        <v>1.8000000000000006E-2</v>
      </c>
      <c r="B23" s="61">
        <v>5.7999999999999996E-2</v>
      </c>
      <c r="C23" s="61">
        <v>0.10099999999999999</v>
      </c>
    </row>
    <row r="24" spans="1:3" ht="13" x14ac:dyDescent="0.3">
      <c r="A24" s="61">
        <v>1.9000000000000006E-2</v>
      </c>
      <c r="B24" s="61">
        <v>5.7999999999999996E-2</v>
      </c>
      <c r="C24" s="61">
        <v>0.10199999999999999</v>
      </c>
    </row>
    <row r="25" spans="1:3" ht="13" x14ac:dyDescent="0.3">
      <c r="A25" s="61">
        <v>2.0000000000000004E-2</v>
      </c>
      <c r="B25" s="61">
        <v>5.9000000000000004E-2</v>
      </c>
      <c r="C25" s="61">
        <v>0.10199999999999999</v>
      </c>
    </row>
    <row r="26" spans="1:3" ht="13" x14ac:dyDescent="0.3">
      <c r="A26" s="61">
        <v>2.1000000000000005E-2</v>
      </c>
      <c r="B26" s="61">
        <v>5.9000000000000004E-2</v>
      </c>
      <c r="C26" s="61">
        <v>0.10199999999999999</v>
      </c>
    </row>
    <row r="27" spans="1:3" ht="13" x14ac:dyDescent="0.3">
      <c r="A27" s="61">
        <v>2.2000000000000006E-2</v>
      </c>
      <c r="B27" s="61">
        <v>5.9000000000000004E-2</v>
      </c>
      <c r="C27" s="61">
        <v>0.10199999999999999</v>
      </c>
    </row>
    <row r="28" spans="1:3" ht="13" x14ac:dyDescent="0.3">
      <c r="A28" s="61">
        <v>2.3000000000000007E-2</v>
      </c>
      <c r="B28" s="61">
        <v>5.9000000000000004E-2</v>
      </c>
      <c r="C28" s="61">
        <v>0.10199999999999999</v>
      </c>
    </row>
    <row r="29" spans="1:3" ht="13" x14ac:dyDescent="0.3">
      <c r="A29" s="61">
        <v>2.4000000000000007E-2</v>
      </c>
      <c r="B29" s="61">
        <v>5.9000000000000004E-2</v>
      </c>
      <c r="C29" s="61">
        <v>0.10199999999999999</v>
      </c>
    </row>
    <row r="30" spans="1:3" ht="13" x14ac:dyDescent="0.3">
      <c r="A30" s="61">
        <v>2.5000000000000008E-2</v>
      </c>
      <c r="B30" s="61">
        <v>5.9000000000000004E-2</v>
      </c>
      <c r="C30" s="61">
        <v>0.10199999999999999</v>
      </c>
    </row>
    <row r="31" spans="1:3" ht="13" x14ac:dyDescent="0.3">
      <c r="A31" s="61">
        <v>2.6000000000000009E-2</v>
      </c>
      <c r="B31" s="61">
        <v>5.9000000000000004E-2</v>
      </c>
      <c r="C31" s="61">
        <v>0.10199999999999999</v>
      </c>
    </row>
    <row r="32" spans="1:3" ht="13" x14ac:dyDescent="0.3">
      <c r="A32" s="61">
        <v>2.700000000000001E-2</v>
      </c>
      <c r="B32" s="61">
        <v>5.9000000000000004E-2</v>
      </c>
      <c r="C32" s="61">
        <v>0.10199999999999999</v>
      </c>
    </row>
    <row r="33" spans="1:3" ht="13" x14ac:dyDescent="0.3">
      <c r="A33" s="61">
        <v>2.8000000000000011E-2</v>
      </c>
      <c r="B33" s="61">
        <v>5.9000000000000004E-2</v>
      </c>
      <c r="C33" s="61">
        <v>0.10300000000000001</v>
      </c>
    </row>
    <row r="34" spans="1:3" ht="13" x14ac:dyDescent="0.3">
      <c r="A34" s="61">
        <v>2.9000000000000012E-2</v>
      </c>
      <c r="B34" s="61">
        <v>5.9000000000000004E-2</v>
      </c>
      <c r="C34" s="61">
        <v>0.10300000000000001</v>
      </c>
    </row>
    <row r="35" spans="1:3" ht="13" x14ac:dyDescent="0.3">
      <c r="A35" s="61">
        <v>3.0000000000000013E-2</v>
      </c>
      <c r="B35" s="61">
        <v>5.9000000000000004E-2</v>
      </c>
      <c r="C35" s="61">
        <v>0.10300000000000001</v>
      </c>
    </row>
    <row r="36" spans="1:3" ht="13" x14ac:dyDescent="0.3">
      <c r="A36" s="61">
        <v>3.1000000000000014E-2</v>
      </c>
      <c r="B36" s="61">
        <v>5.9000000000000004E-2</v>
      </c>
      <c r="C36" s="61">
        <v>0.10300000000000001</v>
      </c>
    </row>
    <row r="37" spans="1:3" ht="13" x14ac:dyDescent="0.3">
      <c r="A37" s="61">
        <v>3.2000000000000015E-2</v>
      </c>
      <c r="B37" s="61">
        <v>5.9000000000000004E-2</v>
      </c>
      <c r="C37" s="61">
        <v>0.10300000000000001</v>
      </c>
    </row>
    <row r="38" spans="1:3" ht="13" x14ac:dyDescent="0.3">
      <c r="A38" s="61">
        <v>3.3000000000000015E-2</v>
      </c>
      <c r="B38" s="61">
        <v>5.9000000000000004E-2</v>
      </c>
      <c r="C38" s="61">
        <v>0.10300000000000001</v>
      </c>
    </row>
    <row r="39" spans="1:3" ht="13" x14ac:dyDescent="0.3">
      <c r="A39" s="61">
        <v>3.4000000000000016E-2</v>
      </c>
      <c r="B39" s="61">
        <v>5.9000000000000004E-2</v>
      </c>
      <c r="C39" s="61">
        <v>0.10300000000000001</v>
      </c>
    </row>
    <row r="40" spans="1:3" ht="13" x14ac:dyDescent="0.3">
      <c r="A40" s="61">
        <v>3.5000000000000017E-2</v>
      </c>
      <c r="B40" s="61">
        <v>0.06</v>
      </c>
      <c r="C40" s="61">
        <v>0.10300000000000001</v>
      </c>
    </row>
    <row r="41" spans="1:3" ht="13" x14ac:dyDescent="0.3">
      <c r="A41" s="61">
        <v>3.6000000000000018E-2</v>
      </c>
      <c r="B41" s="61">
        <v>0.06</v>
      </c>
      <c r="C41" s="61">
        <v>0.10300000000000001</v>
      </c>
    </row>
    <row r="42" spans="1:3" ht="13" x14ac:dyDescent="0.3">
      <c r="A42" s="61">
        <v>3.7000000000000019E-2</v>
      </c>
      <c r="B42" s="61">
        <v>0.06</v>
      </c>
      <c r="C42" s="61">
        <v>0.10400000000000001</v>
      </c>
    </row>
    <row r="43" spans="1:3" ht="13" x14ac:dyDescent="0.3">
      <c r="A43" s="61">
        <v>3.800000000000002E-2</v>
      </c>
      <c r="B43" s="61">
        <v>0.06</v>
      </c>
      <c r="C43" s="61">
        <v>0.10400000000000001</v>
      </c>
    </row>
    <row r="44" spans="1:3" ht="13" x14ac:dyDescent="0.3">
      <c r="A44" s="61">
        <v>3.9000000000000021E-2</v>
      </c>
      <c r="B44" s="61">
        <v>0.06</v>
      </c>
      <c r="C44" s="61">
        <v>0.10400000000000001</v>
      </c>
    </row>
    <row r="45" spans="1:3" ht="13" x14ac:dyDescent="0.3">
      <c r="A45" s="61">
        <v>4.0000000000000015E-2</v>
      </c>
      <c r="B45" s="61">
        <v>0.06</v>
      </c>
      <c r="C45" s="61">
        <v>0.10400000000000001</v>
      </c>
    </row>
    <row r="46" spans="1:3" ht="13" x14ac:dyDescent="0.3">
      <c r="A46" s="61">
        <v>4.1000000000000016E-2</v>
      </c>
      <c r="B46" s="61">
        <v>0.06</v>
      </c>
      <c r="C46" s="61">
        <v>0.10400000000000001</v>
      </c>
    </row>
    <row r="47" spans="1:3" ht="13" x14ac:dyDescent="0.3">
      <c r="A47" s="61">
        <v>4.200000000000001E-2</v>
      </c>
      <c r="B47" s="61">
        <v>0.06</v>
      </c>
      <c r="C47" s="61">
        <v>0.10400000000000001</v>
      </c>
    </row>
    <row r="48" spans="1:3" ht="13" x14ac:dyDescent="0.3">
      <c r="A48" s="61">
        <v>4.300000000000001E-2</v>
      </c>
      <c r="B48" s="61">
        <v>6.0999999999999999E-2</v>
      </c>
      <c r="C48" s="61">
        <v>0.10400000000000001</v>
      </c>
    </row>
    <row r="49" spans="1:3" ht="13" x14ac:dyDescent="0.3">
      <c r="A49" s="61">
        <v>4.4000000000000004E-2</v>
      </c>
      <c r="B49" s="61">
        <v>6.0999999999999999E-2</v>
      </c>
      <c r="C49" s="61">
        <v>0.10400000000000001</v>
      </c>
    </row>
    <row r="50" spans="1:3" ht="13" x14ac:dyDescent="0.3">
      <c r="A50" s="61">
        <v>4.4999999999999998E-2</v>
      </c>
      <c r="B50" s="61">
        <v>6.0999999999999999E-2</v>
      </c>
      <c r="C50" s="61">
        <v>0.105</v>
      </c>
    </row>
    <row r="51" spans="1:3" ht="13" x14ac:dyDescent="0.3">
      <c r="A51" s="61">
        <v>4.5999999999999999E-2</v>
      </c>
      <c r="B51" s="61">
        <v>6.0999999999999999E-2</v>
      </c>
      <c r="C51" s="61">
        <v>0.105</v>
      </c>
    </row>
    <row r="52" spans="1:3" ht="13" x14ac:dyDescent="0.3">
      <c r="A52" s="61">
        <v>4.6999999999999993E-2</v>
      </c>
      <c r="B52" s="61">
        <v>6.0999999999999999E-2</v>
      </c>
      <c r="C52" s="61">
        <v>0.105</v>
      </c>
    </row>
    <row r="53" spans="1:3" ht="13" x14ac:dyDescent="0.3">
      <c r="A53" s="61">
        <v>4.7999999999999987E-2</v>
      </c>
      <c r="B53" s="61">
        <v>6.0999999999999999E-2</v>
      </c>
      <c r="C53" s="61">
        <v>0.105</v>
      </c>
    </row>
    <row r="54" spans="1:3" ht="13" x14ac:dyDescent="0.3">
      <c r="A54" s="61">
        <v>4.8999999999999988E-2</v>
      </c>
      <c r="B54" s="61">
        <v>6.0999999999999999E-2</v>
      </c>
      <c r="C54" s="61">
        <v>0.105</v>
      </c>
    </row>
    <row r="55" spans="1:3" ht="13" x14ac:dyDescent="0.3">
      <c r="A55" s="61">
        <v>4.9999999999999982E-2</v>
      </c>
      <c r="B55" s="61">
        <v>6.0999999999999999E-2</v>
      </c>
      <c r="C55" s="61">
        <v>0.105</v>
      </c>
    </row>
    <row r="56" spans="1:3" ht="13" x14ac:dyDescent="0.3">
      <c r="A56" s="61">
        <v>5.0999999999999976E-2</v>
      </c>
      <c r="B56" s="61">
        <v>6.2E-2</v>
      </c>
      <c r="C56" s="61">
        <v>0.105</v>
      </c>
    </row>
    <row r="57" spans="1:3" ht="13" x14ac:dyDescent="0.3">
      <c r="A57" s="61">
        <v>5.1999999999999977E-2</v>
      </c>
      <c r="B57" s="61">
        <v>6.2E-2</v>
      </c>
      <c r="C57" s="61">
        <v>0.106</v>
      </c>
    </row>
    <row r="58" spans="1:3" ht="13" x14ac:dyDescent="0.3">
      <c r="A58" s="61">
        <v>5.2999999999999971E-2</v>
      </c>
      <c r="B58" s="61">
        <v>6.2E-2</v>
      </c>
      <c r="C58" s="61">
        <v>0.106</v>
      </c>
    </row>
    <row r="59" spans="1:3" ht="13" x14ac:dyDescent="0.3">
      <c r="A59" s="61">
        <v>5.3999999999999965E-2</v>
      </c>
      <c r="B59" s="61">
        <v>6.2E-2</v>
      </c>
      <c r="C59" s="61">
        <v>0.106</v>
      </c>
    </row>
    <row r="60" spans="1:3" ht="13" x14ac:dyDescent="0.3">
      <c r="A60" s="61">
        <v>5.4999999999999966E-2</v>
      </c>
      <c r="B60" s="61">
        <v>6.2E-2</v>
      </c>
      <c r="C60" s="61">
        <v>0.106</v>
      </c>
    </row>
    <row r="61" spans="1:3" ht="13" x14ac:dyDescent="0.3">
      <c r="A61" s="61">
        <v>5.599999999999996E-2</v>
      </c>
      <c r="B61" s="61">
        <v>6.2E-2</v>
      </c>
      <c r="C61" s="61">
        <v>0.106</v>
      </c>
    </row>
    <row r="62" spans="1:3" ht="13" x14ac:dyDescent="0.3">
      <c r="A62" s="61">
        <v>5.699999999999996E-2</v>
      </c>
      <c r="B62" s="61">
        <v>6.2E-2</v>
      </c>
      <c r="C62" s="61">
        <v>0.106</v>
      </c>
    </row>
    <row r="63" spans="1:3" ht="13" x14ac:dyDescent="0.3">
      <c r="A63" s="61">
        <v>5.7999999999999954E-2</v>
      </c>
      <c r="B63" s="61">
        <v>6.2E-2</v>
      </c>
      <c r="C63" s="61">
        <v>0.106</v>
      </c>
    </row>
    <row r="64" spans="1:3" ht="13" x14ac:dyDescent="0.3">
      <c r="A64" s="61">
        <v>5.8999999999999948E-2</v>
      </c>
      <c r="B64" s="61">
        <v>6.2E-2</v>
      </c>
      <c r="C64" s="61">
        <v>0.106</v>
      </c>
    </row>
    <row r="65" spans="1:3" ht="13" x14ac:dyDescent="0.3">
      <c r="A65" s="61">
        <v>5.9999999999999949E-2</v>
      </c>
      <c r="B65" s="61">
        <v>6.2E-2</v>
      </c>
      <c r="C65" s="61">
        <v>0.107</v>
      </c>
    </row>
    <row r="66" spans="1:3" ht="13" x14ac:dyDescent="0.3">
      <c r="A66" s="61">
        <v>6.0999999999999943E-2</v>
      </c>
      <c r="B66" s="61">
        <v>6.2E-2</v>
      </c>
      <c r="C66" s="61">
        <v>0.107</v>
      </c>
    </row>
    <row r="67" spans="1:3" ht="13" x14ac:dyDescent="0.3">
      <c r="A67" s="61">
        <v>6.1999999999999937E-2</v>
      </c>
      <c r="B67" s="61">
        <v>6.3E-2</v>
      </c>
      <c r="C67" s="61">
        <v>0.107</v>
      </c>
    </row>
    <row r="68" spans="1:3" ht="13" x14ac:dyDescent="0.3">
      <c r="A68" s="61">
        <v>6.2999999999999931E-2</v>
      </c>
      <c r="B68" s="61">
        <v>6.3E-2</v>
      </c>
      <c r="C68" s="61">
        <v>0.107</v>
      </c>
    </row>
    <row r="69" spans="1:3" ht="13" x14ac:dyDescent="0.3">
      <c r="A69" s="61">
        <v>6.3999999999999932E-2</v>
      </c>
      <c r="B69" s="61">
        <v>6.3E-2</v>
      </c>
      <c r="C69" s="61">
        <v>0.107</v>
      </c>
    </row>
    <row r="70" spans="1:3" ht="13" x14ac:dyDescent="0.3">
      <c r="A70" s="61">
        <v>6.4999999999999933E-2</v>
      </c>
      <c r="B70" s="61">
        <v>6.3E-2</v>
      </c>
      <c r="C70" s="61">
        <v>0.107</v>
      </c>
    </row>
    <row r="71" spans="1:3" ht="13" x14ac:dyDescent="0.3">
      <c r="A71" s="61">
        <v>6.599999999999992E-2</v>
      </c>
      <c r="B71" s="61">
        <v>6.3E-2</v>
      </c>
      <c r="C71" s="61">
        <v>0.107</v>
      </c>
    </row>
    <row r="72" spans="1:3" ht="13" x14ac:dyDescent="0.3">
      <c r="A72" s="61">
        <v>6.6999999999999921E-2</v>
      </c>
      <c r="B72" s="61">
        <v>6.3E-2</v>
      </c>
      <c r="C72" s="61">
        <v>0.107</v>
      </c>
    </row>
    <row r="73" spans="1:3" ht="13" x14ac:dyDescent="0.3">
      <c r="A73" s="61">
        <v>6.7999999999999922E-2</v>
      </c>
      <c r="B73" s="61">
        <v>6.3E-2</v>
      </c>
      <c r="C73" s="61">
        <v>0.107</v>
      </c>
    </row>
    <row r="74" spans="1:3" ht="13" x14ac:dyDescent="0.3">
      <c r="A74" s="61">
        <v>6.8999999999999909E-2</v>
      </c>
      <c r="B74" s="61">
        <v>6.3E-2</v>
      </c>
      <c r="C74" s="61">
        <v>0.10800000000000001</v>
      </c>
    </row>
    <row r="75" spans="1:3" ht="13" x14ac:dyDescent="0.3">
      <c r="A75" s="61">
        <v>6.999999999999991E-2</v>
      </c>
      <c r="B75" s="61">
        <v>6.3E-2</v>
      </c>
      <c r="C75" s="61">
        <v>0.10800000000000001</v>
      </c>
    </row>
    <row r="76" spans="1:3" ht="13" x14ac:dyDescent="0.3">
      <c r="A76" s="61">
        <v>7.099999999999991E-2</v>
      </c>
      <c r="B76" s="61">
        <v>6.3E-2</v>
      </c>
      <c r="C76" s="61">
        <v>0.10800000000000001</v>
      </c>
    </row>
    <row r="77" spans="1:3" ht="13" x14ac:dyDescent="0.3">
      <c r="A77" s="61">
        <v>7.1999999999999897E-2</v>
      </c>
      <c r="B77" s="61">
        <v>6.3E-2</v>
      </c>
      <c r="C77" s="61">
        <v>0.10800000000000001</v>
      </c>
    </row>
    <row r="78" spans="1:3" ht="13" x14ac:dyDescent="0.3">
      <c r="A78" s="61">
        <v>7.2999999999999898E-2</v>
      </c>
      <c r="B78" s="61">
        <v>6.3E-2</v>
      </c>
      <c r="C78" s="61">
        <v>0.10800000000000001</v>
      </c>
    </row>
    <row r="79" spans="1:3" ht="13" x14ac:dyDescent="0.3">
      <c r="A79" s="61">
        <v>7.3999999999999899E-2</v>
      </c>
      <c r="B79" s="61">
        <v>6.3E-2</v>
      </c>
      <c r="C79" s="61">
        <v>0.10800000000000001</v>
      </c>
    </row>
    <row r="80" spans="1:3" ht="13" x14ac:dyDescent="0.3">
      <c r="A80" s="61">
        <v>7.49999999999999E-2</v>
      </c>
      <c r="B80" s="61">
        <v>6.3E-2</v>
      </c>
      <c r="C80" s="61">
        <v>0.10800000000000001</v>
      </c>
    </row>
    <row r="81" spans="1:3" ht="13" x14ac:dyDescent="0.3">
      <c r="A81" s="61">
        <v>7.5999999999999887E-2</v>
      </c>
      <c r="B81" s="61">
        <v>6.3E-2</v>
      </c>
      <c r="C81" s="61">
        <v>0.10800000000000001</v>
      </c>
    </row>
    <row r="82" spans="1:3" ht="13" x14ac:dyDescent="0.3">
      <c r="A82" s="61">
        <v>7.6999999999999888E-2</v>
      </c>
      <c r="B82" s="61">
        <v>6.3E-2</v>
      </c>
      <c r="C82" s="61">
        <v>0.10800000000000001</v>
      </c>
    </row>
    <row r="83" spans="1:3" ht="13" x14ac:dyDescent="0.3">
      <c r="A83" s="61">
        <v>7.7999999999999889E-2</v>
      </c>
      <c r="B83" s="61">
        <v>6.3E-2</v>
      </c>
      <c r="C83" s="61">
        <v>0.10800000000000001</v>
      </c>
    </row>
    <row r="84" spans="1:3" ht="13" x14ac:dyDescent="0.3">
      <c r="A84" s="61">
        <v>7.8999999999999876E-2</v>
      </c>
      <c r="B84" s="61">
        <v>6.3E-2</v>
      </c>
      <c r="C84" s="61">
        <v>0.10800000000000001</v>
      </c>
    </row>
    <row r="85" spans="1:3" ht="13" x14ac:dyDescent="0.3">
      <c r="A85" s="61">
        <v>7.9999999999999877E-2</v>
      </c>
      <c r="B85" s="61">
        <v>6.3E-2</v>
      </c>
      <c r="C85" s="61">
        <v>0.109</v>
      </c>
    </row>
    <row r="86" spans="1:3" ht="13" x14ac:dyDescent="0.3">
      <c r="A86" s="61">
        <v>8.0999999999999878E-2</v>
      </c>
      <c r="B86" s="61">
        <v>6.3E-2</v>
      </c>
      <c r="C86" s="61">
        <v>0.109</v>
      </c>
    </row>
    <row r="87" spans="1:3" ht="13" x14ac:dyDescent="0.3">
      <c r="A87" s="61">
        <v>8.1999999999999865E-2</v>
      </c>
      <c r="B87" s="61">
        <v>6.3E-2</v>
      </c>
      <c r="C87" s="61">
        <v>0.109</v>
      </c>
    </row>
    <row r="88" spans="1:3" ht="13" x14ac:dyDescent="0.3">
      <c r="A88" s="61">
        <v>8.2999999999999866E-2</v>
      </c>
      <c r="B88" s="61">
        <v>6.3E-2</v>
      </c>
      <c r="C88" s="61">
        <v>0.109</v>
      </c>
    </row>
    <row r="89" spans="1:3" ht="13" x14ac:dyDescent="0.3">
      <c r="A89" s="61">
        <v>8.3999999999999866E-2</v>
      </c>
      <c r="B89" s="61">
        <v>6.3E-2</v>
      </c>
      <c r="C89" s="61">
        <v>0.109</v>
      </c>
    </row>
    <row r="90" spans="1:3" ht="13" x14ac:dyDescent="0.3">
      <c r="A90" s="61">
        <v>8.4999999999999853E-2</v>
      </c>
      <c r="B90" s="61">
        <v>6.3E-2</v>
      </c>
      <c r="C90" s="61">
        <v>0.109</v>
      </c>
    </row>
    <row r="91" spans="1:3" ht="13" x14ac:dyDescent="0.3">
      <c r="A91" s="61">
        <v>8.5999999999999854E-2</v>
      </c>
      <c r="B91" s="61">
        <v>6.3E-2</v>
      </c>
      <c r="C91" s="61">
        <v>0.109</v>
      </c>
    </row>
    <row r="92" spans="1:3" ht="13" x14ac:dyDescent="0.3">
      <c r="A92" s="61">
        <v>8.6999999999999855E-2</v>
      </c>
      <c r="B92" s="61">
        <v>6.3E-2</v>
      </c>
      <c r="C92" s="61">
        <v>0.109</v>
      </c>
    </row>
    <row r="93" spans="1:3" ht="13" x14ac:dyDescent="0.3">
      <c r="A93" s="61">
        <v>8.7999999999999842E-2</v>
      </c>
      <c r="B93" s="61">
        <v>6.3E-2</v>
      </c>
      <c r="C93" s="61">
        <v>0.109</v>
      </c>
    </row>
    <row r="94" spans="1:3" ht="13" x14ac:dyDescent="0.3">
      <c r="A94" s="61">
        <v>8.8999999999999843E-2</v>
      </c>
      <c r="B94" s="61">
        <v>6.3E-2</v>
      </c>
      <c r="C94" s="61">
        <v>0.109</v>
      </c>
    </row>
    <row r="95" spans="1:3" ht="13" x14ac:dyDescent="0.3">
      <c r="A95" s="61">
        <v>8.9999999999999844E-2</v>
      </c>
      <c r="B95" s="61">
        <v>6.3E-2</v>
      </c>
      <c r="C95" s="61">
        <v>0.109</v>
      </c>
    </row>
    <row r="96" spans="1:3" ht="13" x14ac:dyDescent="0.3">
      <c r="A96" s="61">
        <v>9.0999999999999831E-2</v>
      </c>
      <c r="B96" s="61">
        <v>6.3E-2</v>
      </c>
      <c r="C96" s="61">
        <v>0.109</v>
      </c>
    </row>
    <row r="97" spans="1:3" ht="13" x14ac:dyDescent="0.3">
      <c r="A97" s="61">
        <v>9.1999999999999832E-2</v>
      </c>
      <c r="B97" s="61">
        <v>6.3E-2</v>
      </c>
      <c r="C97" s="61">
        <v>0.109</v>
      </c>
    </row>
    <row r="98" spans="1:3" ht="13" x14ac:dyDescent="0.3">
      <c r="A98" s="61">
        <v>9.2999999999999833E-2</v>
      </c>
      <c r="B98" s="61">
        <v>6.3E-2</v>
      </c>
      <c r="C98" s="61">
        <v>0.109</v>
      </c>
    </row>
    <row r="99" spans="1:3" ht="13" x14ac:dyDescent="0.3">
      <c r="A99" s="61">
        <v>9.399999999999982E-2</v>
      </c>
      <c r="B99" s="61">
        <v>6.3E-2</v>
      </c>
      <c r="C99" s="61">
        <v>0.109</v>
      </c>
    </row>
    <row r="100" spans="1:3" ht="13" x14ac:dyDescent="0.3">
      <c r="A100" s="61">
        <v>9.4999999999999821E-2</v>
      </c>
      <c r="B100" s="61">
        <v>6.3E-2</v>
      </c>
      <c r="C100" s="61">
        <v>0.109</v>
      </c>
    </row>
    <row r="101" spans="1:3" ht="13" x14ac:dyDescent="0.3">
      <c r="A101" s="61">
        <v>9.5999999999999822E-2</v>
      </c>
      <c r="B101" s="61">
        <v>6.3E-2</v>
      </c>
      <c r="C101" s="61">
        <v>0.109</v>
      </c>
    </row>
    <row r="102" spans="1:3" ht="13" x14ac:dyDescent="0.3">
      <c r="A102" s="61">
        <v>9.6999999999999809E-2</v>
      </c>
      <c r="B102" s="61">
        <v>6.3E-2</v>
      </c>
      <c r="C102" s="61">
        <v>0.109</v>
      </c>
    </row>
    <row r="103" spans="1:3" ht="13" x14ac:dyDescent="0.3">
      <c r="A103" s="61">
        <v>9.7999999999999809E-2</v>
      </c>
      <c r="B103" s="61">
        <v>6.3E-2</v>
      </c>
      <c r="C103" s="61">
        <v>0.109</v>
      </c>
    </row>
    <row r="104" spans="1:3" ht="13" x14ac:dyDescent="0.3">
      <c r="A104" s="61">
        <v>9.899999999999981E-2</v>
      </c>
      <c r="B104" s="61">
        <v>6.3E-2</v>
      </c>
      <c r="C104" s="61">
        <v>0.109</v>
      </c>
    </row>
    <row r="105" spans="1:3" ht="13" x14ac:dyDescent="0.3">
      <c r="A105" s="61">
        <v>9.9999999999999811E-2</v>
      </c>
      <c r="B105" s="61">
        <v>6.3E-2</v>
      </c>
      <c r="C105" s="61">
        <v>0.109</v>
      </c>
    </row>
    <row r="106" spans="1:3" ht="13" x14ac:dyDescent="0.3">
      <c r="A106" s="61">
        <v>0.1009999999999998</v>
      </c>
      <c r="B106" s="61">
        <v>6.3E-2</v>
      </c>
      <c r="C106" s="61">
        <v>0.109</v>
      </c>
    </row>
    <row r="107" spans="1:3" ht="13" x14ac:dyDescent="0.3">
      <c r="A107" s="61">
        <v>0.1019999999999998</v>
      </c>
      <c r="B107" s="61">
        <v>6.3E-2</v>
      </c>
      <c r="C107" s="61">
        <v>0.109</v>
      </c>
    </row>
    <row r="108" spans="1:3" ht="13" x14ac:dyDescent="0.3">
      <c r="A108" s="61">
        <v>0.1029999999999998</v>
      </c>
      <c r="B108" s="61">
        <v>6.3E-2</v>
      </c>
      <c r="C108" s="61">
        <v>0.109</v>
      </c>
    </row>
    <row r="109" spans="1:3" ht="13" x14ac:dyDescent="0.3">
      <c r="A109" s="61">
        <v>0.10399999999999979</v>
      </c>
      <c r="B109" s="61">
        <v>6.3E-2</v>
      </c>
      <c r="C109" s="61">
        <v>0.109</v>
      </c>
    </row>
    <row r="110" spans="1:3" ht="13" x14ac:dyDescent="0.3">
      <c r="A110" s="61">
        <v>0.10499999999999979</v>
      </c>
      <c r="B110" s="61">
        <v>6.3E-2</v>
      </c>
      <c r="C110" s="61">
        <v>0.109</v>
      </c>
    </row>
    <row r="111" spans="1:3" ht="13" x14ac:dyDescent="0.3">
      <c r="A111" s="61">
        <v>0.10599999999999979</v>
      </c>
      <c r="B111" s="61">
        <v>6.2E-2</v>
      </c>
      <c r="C111" s="61">
        <v>0.109</v>
      </c>
    </row>
    <row r="112" spans="1:3" ht="13" x14ac:dyDescent="0.3">
      <c r="A112" s="61">
        <v>0.10699999999999978</v>
      </c>
      <c r="B112" s="61">
        <v>6.2E-2</v>
      </c>
      <c r="C112" s="61">
        <v>0.109</v>
      </c>
    </row>
    <row r="113" spans="1:3" ht="13" x14ac:dyDescent="0.3">
      <c r="A113" s="61">
        <v>0.10799999999999978</v>
      </c>
      <c r="B113" s="61">
        <v>6.2E-2</v>
      </c>
      <c r="C113" s="61">
        <v>0.109</v>
      </c>
    </row>
    <row r="114" spans="1:3" ht="13" x14ac:dyDescent="0.3">
      <c r="A114" s="61">
        <v>0.10899999999999978</v>
      </c>
      <c r="B114" s="61">
        <v>6.2E-2</v>
      </c>
      <c r="C114" s="61">
        <v>0.109</v>
      </c>
    </row>
    <row r="115" spans="1:3" ht="13" x14ac:dyDescent="0.3">
      <c r="A115" s="61">
        <v>0.10999999999999976</v>
      </c>
      <c r="B115" s="61">
        <v>6.2E-2</v>
      </c>
      <c r="C115" s="61">
        <v>0.109</v>
      </c>
    </row>
    <row r="116" spans="1:3" ht="13" x14ac:dyDescent="0.3">
      <c r="A116" s="61">
        <v>0.11099999999999977</v>
      </c>
      <c r="B116" s="61">
        <v>6.2E-2</v>
      </c>
      <c r="C116" s="61">
        <v>0.109</v>
      </c>
    </row>
    <row r="117" spans="1:3" ht="13" x14ac:dyDescent="0.3">
      <c r="A117" s="61">
        <v>0.11199999999999977</v>
      </c>
      <c r="B117" s="61">
        <v>6.2E-2</v>
      </c>
      <c r="C117" s="61">
        <v>0.109</v>
      </c>
    </row>
    <row r="118" spans="1:3" ht="13" x14ac:dyDescent="0.3">
      <c r="A118" s="61">
        <v>0.11299999999999975</v>
      </c>
      <c r="B118" s="61">
        <v>6.2E-2</v>
      </c>
      <c r="C118" s="61">
        <v>0.109</v>
      </c>
    </row>
    <row r="119" spans="1:3" ht="13" x14ac:dyDescent="0.3">
      <c r="A119" s="61">
        <v>0.11399999999999975</v>
      </c>
      <c r="B119" s="61">
        <v>6.2E-2</v>
      </c>
      <c r="C119" s="61">
        <v>0.109</v>
      </c>
    </row>
    <row r="120" spans="1:3" ht="13" x14ac:dyDescent="0.3">
      <c r="A120" s="61">
        <v>0.11499999999999976</v>
      </c>
      <c r="B120" s="61">
        <v>6.2E-2</v>
      </c>
      <c r="C120" s="61">
        <v>0.109</v>
      </c>
    </row>
    <row r="121" spans="1:3" ht="13" x14ac:dyDescent="0.3">
      <c r="A121" s="61">
        <v>0.11599999999999974</v>
      </c>
      <c r="B121" s="61">
        <v>6.2E-2</v>
      </c>
      <c r="C121" s="61">
        <v>0.109</v>
      </c>
    </row>
    <row r="122" spans="1:3" ht="13" x14ac:dyDescent="0.3">
      <c r="A122" s="61">
        <v>0.11699999999999974</v>
      </c>
      <c r="B122" s="61">
        <v>6.2E-2</v>
      </c>
      <c r="C122" s="61">
        <v>0.109</v>
      </c>
    </row>
    <row r="123" spans="1:3" ht="13" x14ac:dyDescent="0.3">
      <c r="A123" s="61">
        <v>0.11799999999999974</v>
      </c>
      <c r="B123" s="61">
        <v>6.2E-2</v>
      </c>
      <c r="C123" s="61">
        <v>0.109</v>
      </c>
    </row>
    <row r="124" spans="1:3" ht="13" x14ac:dyDescent="0.3">
      <c r="A124" s="61">
        <v>0.11899999999999973</v>
      </c>
      <c r="B124" s="61">
        <v>6.2E-2</v>
      </c>
      <c r="C124" s="61">
        <v>0.109</v>
      </c>
    </row>
    <row r="125" spans="1:3" ht="13" x14ac:dyDescent="0.3">
      <c r="A125" s="61">
        <v>0.11999999999999973</v>
      </c>
      <c r="B125" s="61">
        <v>6.2E-2</v>
      </c>
      <c r="C125" s="61">
        <v>0.109</v>
      </c>
    </row>
    <row r="126" spans="1:3" ht="13" x14ac:dyDescent="0.3">
      <c r="A126" s="61">
        <v>0.12099999999999973</v>
      </c>
      <c r="B126" s="61">
        <v>6.2E-2</v>
      </c>
      <c r="C126" s="61">
        <v>0.109</v>
      </c>
    </row>
    <row r="127" spans="1:3" ht="13" x14ac:dyDescent="0.3">
      <c r="A127" s="61">
        <v>0.12199999999999972</v>
      </c>
      <c r="B127" s="61">
        <v>6.0999999999999999E-2</v>
      </c>
      <c r="C127" s="61">
        <v>0.109</v>
      </c>
    </row>
    <row r="128" spans="1:3" ht="13" x14ac:dyDescent="0.3">
      <c r="A128" s="61">
        <v>0.12299999999999972</v>
      </c>
      <c r="B128" s="61">
        <v>6.0999999999999999E-2</v>
      </c>
      <c r="C128" s="61">
        <v>0.109</v>
      </c>
    </row>
    <row r="129" spans="1:3" ht="13" x14ac:dyDescent="0.3">
      <c r="A129" s="61">
        <v>0.12399999999999972</v>
      </c>
      <c r="B129" s="61">
        <v>6.0999999999999999E-2</v>
      </c>
      <c r="C129" s="61">
        <v>0.109</v>
      </c>
    </row>
    <row r="130" spans="1:3" ht="13" x14ac:dyDescent="0.3">
      <c r="A130" s="61">
        <v>0.12499999999999972</v>
      </c>
      <c r="B130" s="61">
        <v>6.0999999999999999E-2</v>
      </c>
      <c r="C130" s="61">
        <v>0.109</v>
      </c>
    </row>
    <row r="131" spans="1:3" ht="13" x14ac:dyDescent="0.3">
      <c r="A131" s="61">
        <v>0.12599999999999972</v>
      </c>
      <c r="B131" s="61">
        <v>6.0999999999999999E-2</v>
      </c>
      <c r="C131" s="61">
        <v>0.109</v>
      </c>
    </row>
    <row r="132" spans="1:3" ht="13" x14ac:dyDescent="0.3">
      <c r="A132" s="61">
        <v>0.1269999999999997</v>
      </c>
      <c r="B132" s="61">
        <v>6.0999999999999999E-2</v>
      </c>
      <c r="C132" s="61">
        <v>0.109</v>
      </c>
    </row>
    <row r="133" spans="1:3" ht="13" x14ac:dyDescent="0.3">
      <c r="A133" s="61">
        <v>0.1279999999999997</v>
      </c>
      <c r="B133" s="61">
        <v>6.0999999999999999E-2</v>
      </c>
      <c r="C133" s="61">
        <v>0.109</v>
      </c>
    </row>
    <row r="134" spans="1:3" ht="13" x14ac:dyDescent="0.3">
      <c r="A134" s="61">
        <v>0.1289999999999997</v>
      </c>
      <c r="B134" s="61">
        <v>6.0999999999999999E-2</v>
      </c>
      <c r="C134" s="61">
        <v>0.10800000000000001</v>
      </c>
    </row>
    <row r="135" spans="1:3" ht="13" x14ac:dyDescent="0.3">
      <c r="A135" s="61">
        <v>0.1299999999999997</v>
      </c>
      <c r="B135" s="61">
        <v>6.0999999999999999E-2</v>
      </c>
      <c r="C135" s="61">
        <v>0.10800000000000001</v>
      </c>
    </row>
    <row r="136" spans="1:3" ht="13" x14ac:dyDescent="0.3">
      <c r="A136" s="61">
        <v>0.1309999999999997</v>
      </c>
      <c r="B136" s="61">
        <v>6.0999999999999999E-2</v>
      </c>
      <c r="C136" s="61">
        <v>0.10800000000000001</v>
      </c>
    </row>
    <row r="137" spans="1:3" ht="13" x14ac:dyDescent="0.3">
      <c r="A137" s="61">
        <v>0.1319999999999997</v>
      </c>
      <c r="B137" s="61">
        <v>6.0999999999999999E-2</v>
      </c>
      <c r="C137" s="61">
        <v>0.10800000000000001</v>
      </c>
    </row>
    <row r="138" spans="1:3" ht="13" x14ac:dyDescent="0.3">
      <c r="A138" s="61">
        <v>0.13299999999999967</v>
      </c>
      <c r="B138" s="61">
        <v>6.0999999999999999E-2</v>
      </c>
      <c r="C138" s="61">
        <v>0.10800000000000001</v>
      </c>
    </row>
    <row r="139" spans="1:3" ht="13" x14ac:dyDescent="0.3">
      <c r="A139" s="61">
        <v>0.13399999999999967</v>
      </c>
      <c r="B139" s="61">
        <v>6.0999999999999999E-2</v>
      </c>
      <c r="C139" s="61">
        <v>0.10800000000000001</v>
      </c>
    </row>
    <row r="140" spans="1:3" ht="13" x14ac:dyDescent="0.3">
      <c r="A140" s="61">
        <v>0.13499999999999968</v>
      </c>
      <c r="B140" s="61">
        <v>6.0999999999999999E-2</v>
      </c>
      <c r="C140" s="61">
        <v>0.10800000000000001</v>
      </c>
    </row>
    <row r="141" spans="1:3" ht="13" x14ac:dyDescent="0.3">
      <c r="A141" s="61">
        <v>0.13599999999999968</v>
      </c>
      <c r="B141" s="61">
        <v>0.06</v>
      </c>
      <c r="C141" s="61">
        <v>0.10800000000000001</v>
      </c>
    </row>
    <row r="142" spans="1:3" ht="13" x14ac:dyDescent="0.3">
      <c r="A142" s="61">
        <v>0.13699999999999968</v>
      </c>
      <c r="B142" s="61">
        <v>0.06</v>
      </c>
      <c r="C142" s="61">
        <v>0.10800000000000001</v>
      </c>
    </row>
    <row r="143" spans="1:3" ht="13" x14ac:dyDescent="0.3">
      <c r="A143" s="61">
        <v>0.13799999999999968</v>
      </c>
      <c r="B143" s="61">
        <v>0.06</v>
      </c>
      <c r="C143" s="61">
        <v>0.10800000000000001</v>
      </c>
    </row>
    <row r="144" spans="1:3" ht="13" x14ac:dyDescent="0.3">
      <c r="A144" s="61">
        <v>0.13899999999999968</v>
      </c>
      <c r="B144" s="61">
        <v>0.06</v>
      </c>
      <c r="C144" s="61">
        <v>0.10800000000000001</v>
      </c>
    </row>
    <row r="145" spans="1:3" ht="13" x14ac:dyDescent="0.3">
      <c r="A145" s="61">
        <v>0.13999999999999965</v>
      </c>
      <c r="B145" s="61">
        <v>0.06</v>
      </c>
      <c r="C145" s="61">
        <v>0.10800000000000001</v>
      </c>
    </row>
    <row r="146" spans="1:3" ht="13" x14ac:dyDescent="0.3">
      <c r="A146" s="61">
        <v>0.14099999999999965</v>
      </c>
      <c r="B146" s="61">
        <v>0.06</v>
      </c>
      <c r="C146" s="61">
        <v>0.10800000000000001</v>
      </c>
    </row>
    <row r="147" spans="1:3" ht="13" x14ac:dyDescent="0.3">
      <c r="A147" s="61">
        <v>0.14199999999999965</v>
      </c>
      <c r="B147" s="61">
        <v>0.06</v>
      </c>
      <c r="C147" s="61">
        <v>0.107</v>
      </c>
    </row>
    <row r="148" spans="1:3" ht="13" x14ac:dyDescent="0.3">
      <c r="A148" s="61">
        <v>0.14299999999999966</v>
      </c>
      <c r="B148" s="61">
        <v>0.06</v>
      </c>
      <c r="C148" s="61">
        <v>0.107</v>
      </c>
    </row>
    <row r="149" spans="1:3" ht="13" x14ac:dyDescent="0.3">
      <c r="A149" s="61">
        <v>0.14399999999999966</v>
      </c>
      <c r="B149" s="61">
        <v>0.06</v>
      </c>
      <c r="C149" s="61">
        <v>0.107</v>
      </c>
    </row>
    <row r="150" spans="1:3" ht="13" x14ac:dyDescent="0.3">
      <c r="A150" s="61">
        <v>0.14499999999999966</v>
      </c>
      <c r="B150" s="61">
        <v>0.06</v>
      </c>
      <c r="C150" s="61">
        <v>0.107</v>
      </c>
    </row>
    <row r="151" spans="1:3" ht="13" x14ac:dyDescent="0.3">
      <c r="A151" s="61">
        <v>0.14599999999999963</v>
      </c>
      <c r="B151" s="61">
        <v>0.06</v>
      </c>
      <c r="C151" s="61">
        <v>0.107</v>
      </c>
    </row>
    <row r="152" spans="1:3" ht="13" x14ac:dyDescent="0.3">
      <c r="A152" s="61">
        <v>0.14699999999999963</v>
      </c>
      <c r="B152" s="61">
        <v>0.06</v>
      </c>
      <c r="C152" s="61">
        <v>0.107</v>
      </c>
    </row>
    <row r="153" spans="1:3" ht="13" x14ac:dyDescent="0.3">
      <c r="A153" s="61">
        <v>0.14799999999999963</v>
      </c>
      <c r="B153" s="61">
        <v>0.06</v>
      </c>
      <c r="C153" s="61">
        <v>0.107</v>
      </c>
    </row>
    <row r="154" spans="1:3" ht="13" x14ac:dyDescent="0.3">
      <c r="A154" s="61">
        <v>0.14899999999999963</v>
      </c>
      <c r="B154" s="61">
        <v>5.9000000000000004E-2</v>
      </c>
      <c r="C154" s="61">
        <v>0.107</v>
      </c>
    </row>
    <row r="155" spans="1:3" ht="13" x14ac:dyDescent="0.3">
      <c r="A155" s="61">
        <v>0.14999999999999963</v>
      </c>
      <c r="B155" s="61">
        <v>5.9000000000000004E-2</v>
      </c>
      <c r="C155" s="61">
        <v>0.107</v>
      </c>
    </row>
    <row r="156" spans="1:3" ht="13" x14ac:dyDescent="0.3">
      <c r="A156" s="61">
        <v>0.15099999999999963</v>
      </c>
      <c r="B156" s="61">
        <v>5.9000000000000004E-2</v>
      </c>
      <c r="C156" s="61">
        <v>0.107</v>
      </c>
    </row>
    <row r="157" spans="1:3" ht="13" x14ac:dyDescent="0.3">
      <c r="A157" s="61">
        <v>0.15199999999999961</v>
      </c>
      <c r="B157" s="61">
        <v>5.9000000000000004E-2</v>
      </c>
      <c r="C157" s="61">
        <v>0.106</v>
      </c>
    </row>
    <row r="158" spans="1:3" ht="13" x14ac:dyDescent="0.3">
      <c r="A158" s="61">
        <v>0.15299999999999961</v>
      </c>
      <c r="B158" s="61">
        <v>5.9000000000000004E-2</v>
      </c>
      <c r="C158" s="61">
        <v>0.106</v>
      </c>
    </row>
    <row r="159" spans="1:3" ht="13" x14ac:dyDescent="0.3">
      <c r="A159" s="61">
        <v>0.15399999999999961</v>
      </c>
      <c r="B159" s="61">
        <v>5.9000000000000004E-2</v>
      </c>
      <c r="C159" s="61">
        <v>0.106</v>
      </c>
    </row>
    <row r="160" spans="1:3" ht="13" x14ac:dyDescent="0.3">
      <c r="A160" s="61">
        <v>0.15499999999999961</v>
      </c>
      <c r="B160" s="61">
        <v>5.9000000000000004E-2</v>
      </c>
      <c r="C160" s="61">
        <v>0.106</v>
      </c>
    </row>
    <row r="161" spans="1:3" ht="13" x14ac:dyDescent="0.3">
      <c r="A161" s="61">
        <v>0.15599999999999961</v>
      </c>
      <c r="B161" s="61">
        <v>5.9000000000000004E-2</v>
      </c>
      <c r="C161" s="61">
        <v>0.106</v>
      </c>
    </row>
    <row r="162" spans="1:3" ht="13" x14ac:dyDescent="0.3">
      <c r="A162" s="61">
        <v>0.15699999999999961</v>
      </c>
      <c r="B162" s="61">
        <v>5.9000000000000004E-2</v>
      </c>
      <c r="C162" s="61">
        <v>0.106</v>
      </c>
    </row>
    <row r="163" spans="1:3" ht="13" x14ac:dyDescent="0.3">
      <c r="A163" s="61">
        <v>0.15799999999999959</v>
      </c>
      <c r="B163" s="61">
        <v>5.9000000000000004E-2</v>
      </c>
      <c r="C163" s="61">
        <v>0.106</v>
      </c>
    </row>
    <row r="164" spans="1:3" ht="13" x14ac:dyDescent="0.3">
      <c r="A164" s="61">
        <v>0.15899999999999959</v>
      </c>
      <c r="B164" s="61">
        <v>5.9000000000000004E-2</v>
      </c>
      <c r="C164" s="61">
        <v>0.106</v>
      </c>
    </row>
    <row r="165" spans="1:3" ht="13" x14ac:dyDescent="0.3">
      <c r="A165" s="61">
        <v>0.15999999999999959</v>
      </c>
      <c r="B165" s="61">
        <v>5.9000000000000004E-2</v>
      </c>
      <c r="C165" s="61">
        <v>0.106</v>
      </c>
    </row>
    <row r="166" spans="1:3" ht="13" x14ac:dyDescent="0.3">
      <c r="A166" s="61">
        <v>0.16099999999999959</v>
      </c>
      <c r="B166" s="61">
        <v>5.7999999999999996E-2</v>
      </c>
      <c r="C166" s="61">
        <v>0.106</v>
      </c>
    </row>
    <row r="167" spans="1:3" ht="13" x14ac:dyDescent="0.3">
      <c r="A167" s="61">
        <v>0.16199999999999959</v>
      </c>
      <c r="B167" s="61">
        <v>5.7999999999999996E-2</v>
      </c>
      <c r="C167" s="61">
        <v>0.105</v>
      </c>
    </row>
    <row r="168" spans="1:3" ht="13" x14ac:dyDescent="0.3">
      <c r="A168" s="61">
        <v>0.16299999999999962</v>
      </c>
      <c r="B168" s="61">
        <v>5.7999999999999996E-2</v>
      </c>
      <c r="C168" s="61">
        <v>0.105</v>
      </c>
    </row>
    <row r="169" spans="1:3" ht="13" x14ac:dyDescent="0.3">
      <c r="A169" s="61">
        <v>0.16399999999999962</v>
      </c>
      <c r="B169" s="61">
        <v>5.7999999999999996E-2</v>
      </c>
      <c r="C169" s="61">
        <v>0.105</v>
      </c>
    </row>
    <row r="170" spans="1:3" ht="13" x14ac:dyDescent="0.3">
      <c r="A170" s="61">
        <v>0.16499999999999965</v>
      </c>
      <c r="B170" s="61">
        <v>5.7999999999999996E-2</v>
      </c>
      <c r="C170" s="61">
        <v>0.105</v>
      </c>
    </row>
    <row r="171" spans="1:3" ht="13" x14ac:dyDescent="0.3">
      <c r="A171" s="61">
        <v>0.16599999999999965</v>
      </c>
      <c r="B171" s="61">
        <v>5.7999999999999996E-2</v>
      </c>
      <c r="C171" s="61">
        <v>0.105</v>
      </c>
    </row>
    <row r="172" spans="1:3" ht="13" x14ac:dyDescent="0.3">
      <c r="A172" s="61">
        <v>0.16699999999999968</v>
      </c>
      <c r="B172" s="61">
        <v>5.7999999999999996E-2</v>
      </c>
      <c r="C172" s="61">
        <v>0.105</v>
      </c>
    </row>
    <row r="173" spans="1:3" ht="13" x14ac:dyDescent="0.3">
      <c r="A173" s="61">
        <v>0.16799999999999968</v>
      </c>
      <c r="B173" s="61">
        <v>5.7999999999999996E-2</v>
      </c>
      <c r="C173" s="61">
        <v>0.105</v>
      </c>
    </row>
    <row r="174" spans="1:3" ht="13" x14ac:dyDescent="0.3">
      <c r="A174" s="61">
        <v>0.16899999999999971</v>
      </c>
      <c r="B174" s="61">
        <v>5.7999999999999996E-2</v>
      </c>
      <c r="C174" s="61">
        <v>0.105</v>
      </c>
    </row>
    <row r="175" spans="1:3" ht="13" x14ac:dyDescent="0.3">
      <c r="A175" s="61">
        <v>0.16999999999999971</v>
      </c>
      <c r="B175" s="61">
        <v>5.7999999999999996E-2</v>
      </c>
      <c r="C175" s="61">
        <v>0.105</v>
      </c>
    </row>
    <row r="176" spans="1:3" ht="13" x14ac:dyDescent="0.3">
      <c r="A176" s="61">
        <v>0.17099999999999974</v>
      </c>
      <c r="B176" s="61">
        <v>5.7000000000000002E-2</v>
      </c>
      <c r="C176" s="61">
        <v>0.10400000000000001</v>
      </c>
    </row>
    <row r="177" spans="1:3" ht="13" x14ac:dyDescent="0.3">
      <c r="A177" s="61">
        <v>0.17199999999999974</v>
      </c>
      <c r="B177" s="61">
        <v>5.7000000000000002E-2</v>
      </c>
      <c r="C177" s="61">
        <v>0.10400000000000001</v>
      </c>
    </row>
    <row r="178" spans="1:3" ht="13" x14ac:dyDescent="0.3">
      <c r="A178" s="61">
        <v>0.17299999999999977</v>
      </c>
      <c r="B178" s="61">
        <v>5.7000000000000002E-2</v>
      </c>
      <c r="C178" s="61">
        <v>0.10400000000000001</v>
      </c>
    </row>
    <row r="179" spans="1:3" ht="13" x14ac:dyDescent="0.3">
      <c r="A179" s="61">
        <v>0.17399999999999977</v>
      </c>
      <c r="B179" s="61">
        <v>5.7000000000000002E-2</v>
      </c>
      <c r="C179" s="61">
        <v>0.10400000000000001</v>
      </c>
    </row>
    <row r="180" spans="1:3" ht="13" x14ac:dyDescent="0.3">
      <c r="A180" s="61">
        <v>0.17499999999999979</v>
      </c>
      <c r="B180" s="61">
        <v>5.7000000000000002E-2</v>
      </c>
      <c r="C180" s="61">
        <v>0.10400000000000001</v>
      </c>
    </row>
    <row r="181" spans="1:3" ht="13" x14ac:dyDescent="0.3">
      <c r="A181" s="61">
        <v>0.1759999999999998</v>
      </c>
      <c r="B181" s="61">
        <v>5.7000000000000002E-2</v>
      </c>
      <c r="C181" s="61">
        <v>0.10400000000000001</v>
      </c>
    </row>
    <row r="182" spans="1:3" ht="13" x14ac:dyDescent="0.3">
      <c r="A182" s="61">
        <v>0.17699999999999982</v>
      </c>
      <c r="B182" s="61">
        <v>5.7000000000000002E-2</v>
      </c>
      <c r="C182" s="61">
        <v>0.10400000000000001</v>
      </c>
    </row>
    <row r="183" spans="1:3" ht="13" x14ac:dyDescent="0.3">
      <c r="A183" s="61">
        <v>0.17799999999999983</v>
      </c>
      <c r="B183" s="61">
        <v>5.7000000000000002E-2</v>
      </c>
      <c r="C183" s="61">
        <v>0.10400000000000001</v>
      </c>
    </row>
    <row r="184" spans="1:3" ht="13" x14ac:dyDescent="0.3">
      <c r="A184" s="61">
        <v>0.17899999999999985</v>
      </c>
      <c r="B184" s="61">
        <v>5.7000000000000002E-2</v>
      </c>
      <c r="C184" s="61">
        <v>0.10300000000000001</v>
      </c>
    </row>
    <row r="185" spans="1:3" ht="13" x14ac:dyDescent="0.3">
      <c r="A185" s="61">
        <v>0.17999999999999985</v>
      </c>
      <c r="B185" s="61">
        <v>5.7000000000000002E-2</v>
      </c>
      <c r="C185" s="61">
        <v>0.10300000000000001</v>
      </c>
    </row>
    <row r="186" spans="1:3" ht="13" x14ac:dyDescent="0.3">
      <c r="A186" s="61">
        <v>0.18099999999999988</v>
      </c>
      <c r="B186" s="61">
        <v>5.5999999999999994E-2</v>
      </c>
      <c r="C186" s="61">
        <v>0.10300000000000001</v>
      </c>
    </row>
    <row r="187" spans="1:3" ht="13" x14ac:dyDescent="0.3">
      <c r="A187" s="61">
        <v>0.18199999999999988</v>
      </c>
      <c r="B187" s="61">
        <v>5.5999999999999994E-2</v>
      </c>
      <c r="C187" s="61">
        <v>0.10300000000000001</v>
      </c>
    </row>
    <row r="188" spans="1:3" ht="13" x14ac:dyDescent="0.3">
      <c r="A188" s="61">
        <v>0.18299999999999991</v>
      </c>
      <c r="B188" s="61">
        <v>5.5999999999999994E-2</v>
      </c>
      <c r="C188" s="61">
        <v>0.10300000000000001</v>
      </c>
    </row>
    <row r="189" spans="1:3" ht="13" x14ac:dyDescent="0.3">
      <c r="A189" s="61">
        <v>0.18399999999999991</v>
      </c>
      <c r="B189" s="61">
        <v>5.5999999999999994E-2</v>
      </c>
      <c r="C189" s="61">
        <v>0.10300000000000001</v>
      </c>
    </row>
    <row r="190" spans="1:3" ht="13" x14ac:dyDescent="0.3">
      <c r="A190" s="61">
        <v>0.18499999999999994</v>
      </c>
      <c r="B190" s="61">
        <v>5.5999999999999994E-2</v>
      </c>
      <c r="C190" s="61">
        <v>0.10300000000000001</v>
      </c>
    </row>
    <row r="191" spans="1:3" ht="13" x14ac:dyDescent="0.3">
      <c r="A191" s="61">
        <v>0.18599999999999994</v>
      </c>
      <c r="B191" s="61">
        <v>5.5999999999999994E-2</v>
      </c>
      <c r="C191" s="61">
        <v>0.10199999999999999</v>
      </c>
    </row>
    <row r="192" spans="1:3" ht="13" x14ac:dyDescent="0.3">
      <c r="A192" s="61">
        <v>0.18699999999999994</v>
      </c>
      <c r="B192" s="61">
        <v>5.5999999999999994E-2</v>
      </c>
      <c r="C192" s="61">
        <v>0.10199999999999999</v>
      </c>
    </row>
    <row r="193" spans="1:3" ht="13" x14ac:dyDescent="0.3">
      <c r="A193" s="61">
        <v>0.18799999999999997</v>
      </c>
      <c r="B193" s="61">
        <v>5.5999999999999994E-2</v>
      </c>
      <c r="C193" s="61">
        <v>0.10199999999999999</v>
      </c>
    </row>
    <row r="194" spans="1:3" ht="13" x14ac:dyDescent="0.3">
      <c r="A194" s="61">
        <v>0.18899999999999997</v>
      </c>
      <c r="B194" s="61">
        <v>5.5999999999999994E-2</v>
      </c>
      <c r="C194" s="61">
        <v>0.10199999999999999</v>
      </c>
    </row>
    <row r="195" spans="1:3" ht="13" x14ac:dyDescent="0.3">
      <c r="A195" s="61">
        <v>0.19</v>
      </c>
      <c r="B195" s="61">
        <v>5.5E-2</v>
      </c>
      <c r="C195" s="61">
        <v>0.10199999999999999</v>
      </c>
    </row>
    <row r="196" spans="1:3" ht="13" x14ac:dyDescent="0.3">
      <c r="A196" s="61">
        <v>0.191</v>
      </c>
      <c r="B196" s="61">
        <v>5.5E-2</v>
      </c>
      <c r="C196" s="61">
        <v>0.10199999999999999</v>
      </c>
    </row>
    <row r="197" spans="1:3" ht="13" x14ac:dyDescent="0.3">
      <c r="A197" s="61">
        <v>0.19200000000000003</v>
      </c>
      <c r="B197" s="61">
        <v>5.5E-2</v>
      </c>
      <c r="C197" s="61">
        <v>0.10199999999999999</v>
      </c>
    </row>
    <row r="198" spans="1:3" ht="13" x14ac:dyDescent="0.3">
      <c r="A198" s="61">
        <v>0.19300000000000003</v>
      </c>
      <c r="B198" s="61">
        <v>5.5E-2</v>
      </c>
      <c r="C198" s="61">
        <v>0.10099999999999999</v>
      </c>
    </row>
    <row r="199" spans="1:3" ht="13" x14ac:dyDescent="0.3">
      <c r="A199" s="61">
        <v>0.19400000000000006</v>
      </c>
      <c r="B199" s="61">
        <v>5.5E-2</v>
      </c>
      <c r="C199" s="61">
        <v>0.10099999999999999</v>
      </c>
    </row>
    <row r="200" spans="1:3" ht="13" x14ac:dyDescent="0.3">
      <c r="A200" s="61">
        <v>0.19500000000000006</v>
      </c>
      <c r="B200" s="61">
        <v>5.5E-2</v>
      </c>
      <c r="C200" s="61">
        <v>0.10099999999999999</v>
      </c>
    </row>
    <row r="201" spans="1:3" ht="13" x14ac:dyDescent="0.3">
      <c r="A201" s="61">
        <v>0.19600000000000009</v>
      </c>
      <c r="B201" s="61">
        <v>5.5E-2</v>
      </c>
      <c r="C201" s="61">
        <v>0.10099999999999999</v>
      </c>
    </row>
    <row r="202" spans="1:3" ht="13" x14ac:dyDescent="0.3">
      <c r="A202" s="61">
        <v>0.19700000000000009</v>
      </c>
      <c r="B202" s="61">
        <v>5.5E-2</v>
      </c>
      <c r="C202" s="61">
        <v>0.10099999999999999</v>
      </c>
    </row>
    <row r="203" spans="1:3" ht="13" x14ac:dyDescent="0.3">
      <c r="A203" s="61">
        <v>0.19800000000000012</v>
      </c>
      <c r="B203" s="61">
        <v>5.5E-2</v>
      </c>
      <c r="C203" s="61">
        <v>0.10099999999999999</v>
      </c>
    </row>
    <row r="204" spans="1:3" ht="13" x14ac:dyDescent="0.3">
      <c r="A204" s="61">
        <v>0.19900000000000012</v>
      </c>
      <c r="B204" s="61">
        <v>5.4000000000000006E-2</v>
      </c>
      <c r="C204" s="61">
        <v>0.10099999999999999</v>
      </c>
    </row>
    <row r="205" spans="1:3" ht="13" x14ac:dyDescent="0.3">
      <c r="A205" s="61">
        <v>0.20000000000000015</v>
      </c>
      <c r="B205" s="61">
        <v>5.4000000000000006E-2</v>
      </c>
      <c r="C205" s="61">
        <v>0.1</v>
      </c>
    </row>
    <row r="206" spans="1:3" ht="13" x14ac:dyDescent="0.3">
      <c r="A206" s="61">
        <v>0.20100000000000015</v>
      </c>
      <c r="B206" s="61">
        <v>5.4000000000000006E-2</v>
      </c>
      <c r="C206" s="61">
        <v>0.1</v>
      </c>
    </row>
    <row r="207" spans="1:3" ht="13" x14ac:dyDescent="0.3">
      <c r="A207" s="61">
        <v>0.20200000000000018</v>
      </c>
      <c r="B207" s="61">
        <v>5.4000000000000006E-2</v>
      </c>
      <c r="C207" s="61">
        <v>0.1</v>
      </c>
    </row>
    <row r="208" spans="1:3" ht="13" x14ac:dyDescent="0.3">
      <c r="A208" s="61">
        <v>0.20300000000000018</v>
      </c>
      <c r="B208" s="61">
        <v>5.4000000000000006E-2</v>
      </c>
      <c r="C208" s="61">
        <v>0.1</v>
      </c>
    </row>
    <row r="209" spans="1:3" ht="13" x14ac:dyDescent="0.3">
      <c r="A209" s="61">
        <v>0.20400000000000021</v>
      </c>
      <c r="B209" s="61">
        <v>5.4000000000000006E-2</v>
      </c>
      <c r="C209" s="61">
        <v>0.1</v>
      </c>
    </row>
    <row r="210" spans="1:3" ht="13" x14ac:dyDescent="0.3">
      <c r="A210" s="61">
        <v>0.20500000000000021</v>
      </c>
      <c r="B210" s="61">
        <v>5.4000000000000006E-2</v>
      </c>
      <c r="C210" s="61">
        <v>0.1</v>
      </c>
    </row>
    <row r="211" spans="1:3" ht="13" x14ac:dyDescent="0.3">
      <c r="A211" s="61">
        <v>0.20600000000000024</v>
      </c>
      <c r="B211" s="61">
        <v>5.4000000000000006E-2</v>
      </c>
      <c r="C211" s="61">
        <v>9.9000000000000005E-2</v>
      </c>
    </row>
    <row r="212" spans="1:3" ht="13" x14ac:dyDescent="0.3">
      <c r="A212" s="61">
        <v>0.20700000000000024</v>
      </c>
      <c r="B212" s="61">
        <v>5.4000000000000006E-2</v>
      </c>
      <c r="C212" s="61">
        <v>9.9000000000000005E-2</v>
      </c>
    </row>
    <row r="213" spans="1:3" ht="13" x14ac:dyDescent="0.3">
      <c r="A213" s="61">
        <v>0.20800000000000027</v>
      </c>
      <c r="B213" s="61">
        <v>5.2999999999999999E-2</v>
      </c>
      <c r="C213" s="61">
        <v>9.9000000000000005E-2</v>
      </c>
    </row>
    <row r="214" spans="1:3" ht="13" x14ac:dyDescent="0.3">
      <c r="A214" s="61">
        <v>0.20900000000000027</v>
      </c>
      <c r="B214" s="61">
        <v>5.2999999999999999E-2</v>
      </c>
      <c r="C214" s="61">
        <v>9.9000000000000005E-2</v>
      </c>
    </row>
    <row r="215" spans="1:3" ht="13" x14ac:dyDescent="0.3">
      <c r="A215" s="61">
        <v>0.2100000000000003</v>
      </c>
      <c r="B215" s="61">
        <v>5.2999999999999999E-2</v>
      </c>
      <c r="C215" s="61">
        <v>9.9000000000000005E-2</v>
      </c>
    </row>
    <row r="216" spans="1:3" ht="13" x14ac:dyDescent="0.3">
      <c r="A216" s="61">
        <v>0.2110000000000003</v>
      </c>
      <c r="B216" s="61">
        <v>5.2999999999999999E-2</v>
      </c>
      <c r="C216" s="61">
        <v>9.9000000000000005E-2</v>
      </c>
    </row>
    <row r="217" spans="1:3" ht="13" x14ac:dyDescent="0.3">
      <c r="A217" s="61">
        <v>0.2120000000000003</v>
      </c>
      <c r="B217" s="61">
        <v>5.2999999999999999E-2</v>
      </c>
      <c r="C217" s="61">
        <v>9.8000000000000004E-2</v>
      </c>
    </row>
    <row r="218" spans="1:3" ht="13" x14ac:dyDescent="0.3">
      <c r="A218" s="61">
        <v>0.21300000000000033</v>
      </c>
      <c r="B218" s="61">
        <v>5.2999999999999999E-2</v>
      </c>
      <c r="C218" s="61">
        <v>9.8000000000000004E-2</v>
      </c>
    </row>
    <row r="219" spans="1:3" ht="13" x14ac:dyDescent="0.3">
      <c r="A219" s="61">
        <v>0.21400000000000033</v>
      </c>
      <c r="B219" s="61">
        <v>5.2999999999999999E-2</v>
      </c>
      <c r="C219" s="61">
        <v>9.8000000000000004E-2</v>
      </c>
    </row>
    <row r="220" spans="1:3" ht="13" x14ac:dyDescent="0.3">
      <c r="A220" s="61">
        <v>0.21500000000000036</v>
      </c>
      <c r="B220" s="61">
        <v>5.2999999999999999E-2</v>
      </c>
      <c r="C220" s="61">
        <v>9.8000000000000004E-2</v>
      </c>
    </row>
    <row r="221" spans="1:3" ht="13" x14ac:dyDescent="0.3">
      <c r="A221" s="61">
        <v>0.21600000000000036</v>
      </c>
      <c r="B221" s="61">
        <v>5.2000000000000005E-2</v>
      </c>
      <c r="C221" s="61">
        <v>9.8000000000000004E-2</v>
      </c>
    </row>
    <row r="222" spans="1:3" ht="13" x14ac:dyDescent="0.3">
      <c r="A222" s="61">
        <v>0.21700000000000039</v>
      </c>
      <c r="B222" s="61">
        <v>5.2000000000000005E-2</v>
      </c>
      <c r="C222" s="61">
        <v>9.8000000000000004E-2</v>
      </c>
    </row>
    <row r="223" spans="1:3" ht="13" x14ac:dyDescent="0.3">
      <c r="A223" s="61">
        <v>0.21800000000000039</v>
      </c>
      <c r="B223" s="61">
        <v>5.2000000000000005E-2</v>
      </c>
      <c r="C223" s="61">
        <v>9.6999999999999989E-2</v>
      </c>
    </row>
    <row r="224" spans="1:3" ht="13" x14ac:dyDescent="0.3">
      <c r="A224" s="61">
        <v>0.21900000000000042</v>
      </c>
      <c r="B224" s="61">
        <v>5.2000000000000005E-2</v>
      </c>
      <c r="C224" s="61">
        <v>9.6999999999999989E-2</v>
      </c>
    </row>
    <row r="225" spans="1:3" ht="13" x14ac:dyDescent="0.3">
      <c r="A225" s="61">
        <v>0.22000000000000042</v>
      </c>
      <c r="B225" s="61">
        <v>5.2000000000000005E-2</v>
      </c>
      <c r="C225" s="61">
        <v>9.6999999999999989E-2</v>
      </c>
    </row>
    <row r="226" spans="1:3" ht="13" x14ac:dyDescent="0.3">
      <c r="A226" s="61">
        <v>0.22100000000000045</v>
      </c>
      <c r="B226" s="61">
        <v>5.2000000000000005E-2</v>
      </c>
      <c r="C226" s="61">
        <v>9.6999999999999989E-2</v>
      </c>
    </row>
    <row r="227" spans="1:3" ht="13" x14ac:dyDescent="0.3">
      <c r="A227" s="61">
        <v>0.22200000000000045</v>
      </c>
      <c r="B227" s="61">
        <v>5.2000000000000005E-2</v>
      </c>
      <c r="C227" s="61">
        <v>9.6999999999999989E-2</v>
      </c>
    </row>
    <row r="228" spans="1:3" ht="13" x14ac:dyDescent="0.3">
      <c r="A228" s="61">
        <v>0.22300000000000048</v>
      </c>
      <c r="B228" s="61">
        <v>5.2000000000000005E-2</v>
      </c>
      <c r="C228" s="61">
        <v>9.6999999999999989E-2</v>
      </c>
    </row>
    <row r="229" spans="1:3" ht="13" x14ac:dyDescent="0.3">
      <c r="A229" s="61">
        <v>0.22400000000000048</v>
      </c>
      <c r="B229" s="61">
        <v>5.0999999999999997E-2</v>
      </c>
      <c r="C229" s="61">
        <v>9.6000000000000002E-2</v>
      </c>
    </row>
    <row r="230" spans="1:3" ht="13" x14ac:dyDescent="0.3">
      <c r="A230" s="61">
        <v>0.22500000000000051</v>
      </c>
      <c r="B230" s="61">
        <v>5.0999999999999997E-2</v>
      </c>
      <c r="C230" s="61">
        <v>9.6000000000000002E-2</v>
      </c>
    </row>
    <row r="231" spans="1:3" ht="13" x14ac:dyDescent="0.3">
      <c r="A231" s="61">
        <v>0.22600000000000051</v>
      </c>
      <c r="B231" s="61">
        <v>5.0999999999999997E-2</v>
      </c>
      <c r="C231" s="61">
        <v>9.6000000000000002E-2</v>
      </c>
    </row>
    <row r="232" spans="1:3" ht="13" x14ac:dyDescent="0.3">
      <c r="A232" s="61">
        <v>0.22700000000000053</v>
      </c>
      <c r="B232" s="61">
        <v>5.0999999999999997E-2</v>
      </c>
      <c r="C232" s="61">
        <v>9.6000000000000002E-2</v>
      </c>
    </row>
    <row r="233" spans="1:3" ht="13" x14ac:dyDescent="0.3">
      <c r="A233" s="61">
        <v>0.22800000000000054</v>
      </c>
      <c r="B233" s="61">
        <v>5.0999999999999997E-2</v>
      </c>
      <c r="C233" s="61">
        <v>9.6000000000000002E-2</v>
      </c>
    </row>
    <row r="234" spans="1:3" ht="13" x14ac:dyDescent="0.3">
      <c r="A234" s="61">
        <v>0.22900000000000056</v>
      </c>
      <c r="B234" s="61">
        <v>5.0999999999999997E-2</v>
      </c>
      <c r="C234" s="61">
        <v>9.6000000000000002E-2</v>
      </c>
    </row>
    <row r="235" spans="1:3" ht="13" x14ac:dyDescent="0.3">
      <c r="A235" s="61">
        <v>0.23000000000000057</v>
      </c>
      <c r="B235" s="61">
        <v>5.0999999999999997E-2</v>
      </c>
      <c r="C235" s="61">
        <v>9.5000000000000001E-2</v>
      </c>
    </row>
    <row r="236" spans="1:3" ht="13" x14ac:dyDescent="0.3">
      <c r="A236" s="61">
        <v>0.23100000000000059</v>
      </c>
      <c r="B236" s="61">
        <v>5.0999999999999997E-2</v>
      </c>
      <c r="C236" s="61">
        <v>9.5000000000000001E-2</v>
      </c>
    </row>
    <row r="237" spans="1:3" ht="13" x14ac:dyDescent="0.3">
      <c r="A237" s="61">
        <v>0.23200000000000059</v>
      </c>
      <c r="B237" s="61">
        <v>0.05</v>
      </c>
      <c r="C237" s="61">
        <v>9.5000000000000001E-2</v>
      </c>
    </row>
    <row r="238" spans="1:3" ht="13" x14ac:dyDescent="0.3">
      <c r="A238" s="61">
        <v>0.23300000000000062</v>
      </c>
      <c r="B238" s="61">
        <v>0.05</v>
      </c>
      <c r="C238" s="61">
        <v>9.5000000000000001E-2</v>
      </c>
    </row>
    <row r="239" spans="1:3" ht="13" x14ac:dyDescent="0.3">
      <c r="A239" s="61">
        <v>0.23400000000000062</v>
      </c>
      <c r="B239" s="61">
        <v>0.05</v>
      </c>
      <c r="C239" s="61">
        <v>9.5000000000000001E-2</v>
      </c>
    </row>
    <row r="240" spans="1:3" ht="13" x14ac:dyDescent="0.3">
      <c r="A240" s="61">
        <v>0.23500000000000065</v>
      </c>
      <c r="B240" s="61">
        <v>0.05</v>
      </c>
      <c r="C240" s="61">
        <v>9.5000000000000001E-2</v>
      </c>
    </row>
    <row r="241" spans="1:3" ht="13" x14ac:dyDescent="0.3">
      <c r="A241" s="61">
        <v>0.23600000000000065</v>
      </c>
      <c r="B241" s="61">
        <v>0.05</v>
      </c>
      <c r="C241" s="61">
        <v>9.4E-2</v>
      </c>
    </row>
    <row r="242" spans="1:3" ht="13" x14ac:dyDescent="0.3">
      <c r="A242" s="61">
        <v>0.23700000000000065</v>
      </c>
      <c r="B242" s="61">
        <v>0.05</v>
      </c>
      <c r="C242" s="61">
        <v>9.4E-2</v>
      </c>
    </row>
    <row r="243" spans="1:3" ht="13" x14ac:dyDescent="0.3">
      <c r="A243" s="61">
        <v>0.23800000000000068</v>
      </c>
      <c r="B243" s="61">
        <v>0.05</v>
      </c>
      <c r="C243" s="61">
        <v>9.4E-2</v>
      </c>
    </row>
    <row r="244" spans="1:3" ht="13" x14ac:dyDescent="0.3">
      <c r="A244" s="61">
        <v>0.23900000000000068</v>
      </c>
      <c r="B244" s="61">
        <v>4.9000000000000002E-2</v>
      </c>
      <c r="C244" s="61">
        <v>9.4E-2</v>
      </c>
    </row>
    <row r="245" spans="1:3" ht="13" x14ac:dyDescent="0.3">
      <c r="A245" s="61">
        <v>0.24000000000000071</v>
      </c>
      <c r="B245" s="61">
        <v>4.9000000000000002E-2</v>
      </c>
      <c r="C245" s="61">
        <v>9.4E-2</v>
      </c>
    </row>
    <row r="246" spans="1:3" ht="13" x14ac:dyDescent="0.3">
      <c r="A246" s="61">
        <v>0.24100000000000071</v>
      </c>
      <c r="B246" s="61">
        <v>4.9000000000000002E-2</v>
      </c>
      <c r="C246" s="61">
        <v>9.4E-2</v>
      </c>
    </row>
    <row r="247" spans="1:3" ht="13" x14ac:dyDescent="0.3">
      <c r="A247" s="61">
        <v>0.24200000000000074</v>
      </c>
      <c r="B247" s="61">
        <v>4.9000000000000002E-2</v>
      </c>
      <c r="C247" s="61">
        <v>9.3000000000000013E-2</v>
      </c>
    </row>
    <row r="248" spans="1:3" ht="13" x14ac:dyDescent="0.3">
      <c r="A248" s="61">
        <v>0.24300000000000074</v>
      </c>
      <c r="B248" s="61">
        <v>4.9000000000000002E-2</v>
      </c>
      <c r="C248" s="61">
        <v>9.3000000000000013E-2</v>
      </c>
    </row>
    <row r="249" spans="1:3" ht="13" x14ac:dyDescent="0.3">
      <c r="A249" s="61">
        <v>0.24400000000000077</v>
      </c>
      <c r="B249" s="61">
        <v>4.9000000000000002E-2</v>
      </c>
      <c r="C249" s="61">
        <v>9.3000000000000013E-2</v>
      </c>
    </row>
    <row r="250" spans="1:3" ht="13" x14ac:dyDescent="0.3">
      <c r="A250" s="61">
        <v>0.24500000000000077</v>
      </c>
      <c r="B250" s="61">
        <v>4.9000000000000002E-2</v>
      </c>
      <c r="C250" s="61">
        <v>9.3000000000000013E-2</v>
      </c>
    </row>
    <row r="251" spans="1:3" ht="13" x14ac:dyDescent="0.3">
      <c r="A251" s="61">
        <v>0.2460000000000008</v>
      </c>
      <c r="B251" s="61">
        <v>4.9000000000000002E-2</v>
      </c>
      <c r="C251" s="61">
        <v>9.3000000000000013E-2</v>
      </c>
    </row>
    <row r="252" spans="1:3" ht="13" x14ac:dyDescent="0.3">
      <c r="A252" s="61">
        <v>0.2470000000000008</v>
      </c>
      <c r="B252" s="61">
        <v>4.8000000000000001E-2</v>
      </c>
      <c r="C252" s="61">
        <v>9.3000000000000013E-2</v>
      </c>
    </row>
    <row r="253" spans="1:3" ht="13" x14ac:dyDescent="0.3">
      <c r="A253" s="61">
        <v>0.24800000000000083</v>
      </c>
      <c r="B253" s="61">
        <v>4.8000000000000001E-2</v>
      </c>
      <c r="C253" s="61">
        <v>9.1999999999999998E-2</v>
      </c>
    </row>
    <row r="254" spans="1:3" ht="13" x14ac:dyDescent="0.3">
      <c r="A254" s="61">
        <v>0.24900000000000083</v>
      </c>
      <c r="B254" s="61">
        <v>4.8000000000000001E-2</v>
      </c>
      <c r="C254" s="61">
        <v>9.1999999999999998E-2</v>
      </c>
    </row>
    <row r="255" spans="1:3" ht="13" x14ac:dyDescent="0.3">
      <c r="A255" s="61">
        <v>0.25000000000000083</v>
      </c>
      <c r="B255" s="61">
        <v>4.8000000000000001E-2</v>
      </c>
      <c r="C255" s="61">
        <v>9.1999999999999998E-2</v>
      </c>
    </row>
    <row r="256" spans="1:3" ht="13" x14ac:dyDescent="0.3">
      <c r="A256" s="61">
        <v>0.25100000000000089</v>
      </c>
      <c r="B256" s="61">
        <v>4.8000000000000001E-2</v>
      </c>
      <c r="C256" s="61">
        <v>9.1999999999999998E-2</v>
      </c>
    </row>
    <row r="257" spans="1:3" ht="13" x14ac:dyDescent="0.3">
      <c r="A257" s="61">
        <v>0.25200000000000089</v>
      </c>
      <c r="B257" s="61">
        <v>4.8000000000000001E-2</v>
      </c>
      <c r="C257" s="61">
        <v>9.1999999999999998E-2</v>
      </c>
    </row>
    <row r="258" spans="1:3" ht="13" x14ac:dyDescent="0.3">
      <c r="A258" s="61">
        <v>0.25300000000000089</v>
      </c>
      <c r="B258" s="61">
        <v>4.8000000000000001E-2</v>
      </c>
      <c r="C258" s="61">
        <v>9.1999999999999998E-2</v>
      </c>
    </row>
    <row r="259" spans="1:3" ht="13" x14ac:dyDescent="0.3">
      <c r="A259" s="61">
        <v>0.25400000000000089</v>
      </c>
      <c r="B259" s="61">
        <v>4.7E-2</v>
      </c>
      <c r="C259" s="61">
        <v>9.0999999999999998E-2</v>
      </c>
    </row>
    <row r="260" spans="1:3" ht="13" x14ac:dyDescent="0.3">
      <c r="A260" s="61">
        <v>0.25500000000000095</v>
      </c>
      <c r="B260" s="61">
        <v>4.7E-2</v>
      </c>
      <c r="C260" s="61">
        <v>9.0999999999999998E-2</v>
      </c>
    </row>
    <row r="261" spans="1:3" ht="13" x14ac:dyDescent="0.3">
      <c r="A261" s="61">
        <v>0.25600000000000095</v>
      </c>
      <c r="B261" s="61">
        <v>4.7E-2</v>
      </c>
      <c r="C261" s="61">
        <v>9.0999999999999998E-2</v>
      </c>
    </row>
    <row r="262" spans="1:3" ht="13" x14ac:dyDescent="0.3">
      <c r="A262" s="61">
        <v>0.25700000000000095</v>
      </c>
      <c r="B262" s="61">
        <v>4.7E-2</v>
      </c>
      <c r="C262" s="61">
        <v>9.0999999999999998E-2</v>
      </c>
    </row>
    <row r="263" spans="1:3" ht="13" x14ac:dyDescent="0.3">
      <c r="A263" s="61">
        <v>0.25800000000000095</v>
      </c>
      <c r="B263" s="61">
        <v>4.7E-2</v>
      </c>
      <c r="C263" s="61">
        <v>9.0999999999999998E-2</v>
      </c>
    </row>
    <row r="264" spans="1:3" ht="13" x14ac:dyDescent="0.3">
      <c r="A264" s="61">
        <v>0.25900000000000101</v>
      </c>
      <c r="B264" s="61">
        <v>4.7E-2</v>
      </c>
      <c r="C264" s="61">
        <v>0.09</v>
      </c>
    </row>
    <row r="265" spans="1:3" ht="13" x14ac:dyDescent="0.3">
      <c r="A265" s="61">
        <v>0.26000000000000101</v>
      </c>
      <c r="B265" s="61">
        <v>4.7E-2</v>
      </c>
      <c r="C265" s="61">
        <v>0.09</v>
      </c>
    </row>
    <row r="266" spans="1:3" ht="13" x14ac:dyDescent="0.3">
      <c r="A266" s="61">
        <v>0.26100000000000101</v>
      </c>
      <c r="B266" s="61">
        <v>4.7E-2</v>
      </c>
      <c r="C266" s="61">
        <v>0.09</v>
      </c>
    </row>
    <row r="267" spans="1:3" ht="13" x14ac:dyDescent="0.3">
      <c r="A267" s="61">
        <v>0.26200000000000101</v>
      </c>
      <c r="B267" s="61">
        <v>4.5999999999999999E-2</v>
      </c>
      <c r="C267" s="61">
        <v>0.09</v>
      </c>
    </row>
    <row r="268" spans="1:3" ht="13" x14ac:dyDescent="0.3">
      <c r="A268" s="61">
        <v>0.26300000000000101</v>
      </c>
      <c r="B268" s="61">
        <v>4.5999999999999999E-2</v>
      </c>
      <c r="C268" s="61">
        <v>0.09</v>
      </c>
    </row>
    <row r="269" spans="1:3" ht="13" x14ac:dyDescent="0.3">
      <c r="A269" s="61">
        <v>0.26400000000000107</v>
      </c>
      <c r="B269" s="61">
        <v>4.5999999999999999E-2</v>
      </c>
      <c r="C269" s="61">
        <v>0.09</v>
      </c>
    </row>
    <row r="270" spans="1:3" ht="13" x14ac:dyDescent="0.3">
      <c r="A270" s="61">
        <v>0.26500000000000107</v>
      </c>
      <c r="B270" s="61">
        <v>4.5999999999999999E-2</v>
      </c>
      <c r="C270" s="61">
        <v>8.900000000000001E-2</v>
      </c>
    </row>
    <row r="271" spans="1:3" ht="13" x14ac:dyDescent="0.3">
      <c r="A271" s="61">
        <v>0.26600000000000107</v>
      </c>
      <c r="B271" s="61">
        <v>4.5999999999999999E-2</v>
      </c>
      <c r="C271" s="61">
        <v>8.900000000000001E-2</v>
      </c>
    </row>
    <row r="272" spans="1:3" ht="13" x14ac:dyDescent="0.3">
      <c r="A272" s="61">
        <v>0.26700000000000107</v>
      </c>
      <c r="B272" s="61">
        <v>4.5999999999999999E-2</v>
      </c>
      <c r="C272" s="61">
        <v>8.900000000000001E-2</v>
      </c>
    </row>
    <row r="273" spans="1:3" ht="13" x14ac:dyDescent="0.3">
      <c r="A273" s="61">
        <v>0.26800000000000113</v>
      </c>
      <c r="B273" s="61">
        <v>4.5999999999999999E-2</v>
      </c>
      <c r="C273" s="61">
        <v>8.900000000000001E-2</v>
      </c>
    </row>
    <row r="274" spans="1:3" ht="13" x14ac:dyDescent="0.3">
      <c r="A274" s="61">
        <v>0.26900000000000113</v>
      </c>
      <c r="B274" s="61">
        <v>4.5999999999999999E-2</v>
      </c>
      <c r="C274" s="61">
        <v>8.900000000000001E-2</v>
      </c>
    </row>
    <row r="275" spans="1:3" ht="13" x14ac:dyDescent="0.3">
      <c r="A275" s="61">
        <v>0.27000000000000113</v>
      </c>
      <c r="B275" s="61">
        <v>4.4999999999999998E-2</v>
      </c>
      <c r="C275" s="61">
        <v>8.8000000000000009E-2</v>
      </c>
    </row>
    <row r="276" spans="1:3" ht="13" x14ac:dyDescent="0.3">
      <c r="A276" s="61">
        <v>0.27100000000000113</v>
      </c>
      <c r="B276" s="61">
        <v>4.4999999999999998E-2</v>
      </c>
      <c r="C276" s="61">
        <v>8.8000000000000009E-2</v>
      </c>
    </row>
    <row r="277" spans="1:3" ht="13" x14ac:dyDescent="0.3">
      <c r="A277" s="61">
        <v>0.27200000000000119</v>
      </c>
      <c r="B277" s="61">
        <v>4.4999999999999998E-2</v>
      </c>
      <c r="C277" s="61">
        <v>8.8000000000000009E-2</v>
      </c>
    </row>
    <row r="278" spans="1:3" ht="13" x14ac:dyDescent="0.3">
      <c r="A278" s="61">
        <v>0.27300000000000119</v>
      </c>
      <c r="B278" s="61">
        <v>4.4999999999999998E-2</v>
      </c>
      <c r="C278" s="61">
        <v>8.8000000000000009E-2</v>
      </c>
    </row>
    <row r="279" spans="1:3" ht="13" x14ac:dyDescent="0.3">
      <c r="A279" s="61">
        <v>0.27400000000000119</v>
      </c>
      <c r="B279" s="61">
        <v>4.4999999999999998E-2</v>
      </c>
      <c r="C279" s="61">
        <v>8.8000000000000009E-2</v>
      </c>
    </row>
    <row r="280" spans="1:3" ht="13" x14ac:dyDescent="0.3">
      <c r="A280" s="61">
        <v>0.27500000000000119</v>
      </c>
      <c r="B280" s="61">
        <v>4.4999999999999998E-2</v>
      </c>
      <c r="C280" s="61">
        <v>8.6999999999999994E-2</v>
      </c>
    </row>
    <row r="281" spans="1:3" ht="13" x14ac:dyDescent="0.3">
      <c r="A281" s="61">
        <v>0.27600000000000124</v>
      </c>
      <c r="B281" s="61">
        <v>4.4999999999999998E-2</v>
      </c>
      <c r="C281" s="61">
        <v>8.6999999999999994E-2</v>
      </c>
    </row>
    <row r="282" spans="1:3" ht="13" x14ac:dyDescent="0.3">
      <c r="A282" s="61">
        <v>0.27700000000000125</v>
      </c>
      <c r="B282" s="61">
        <v>4.4000000000000004E-2</v>
      </c>
      <c r="C282" s="61">
        <v>8.6999999999999994E-2</v>
      </c>
    </row>
    <row r="283" spans="1:3" ht="13" x14ac:dyDescent="0.3">
      <c r="A283" s="61">
        <v>0.27800000000000125</v>
      </c>
      <c r="B283" s="61">
        <v>4.4000000000000004E-2</v>
      </c>
      <c r="C283" s="61">
        <v>8.6999999999999994E-2</v>
      </c>
    </row>
    <row r="284" spans="1:3" ht="13" x14ac:dyDescent="0.3">
      <c r="A284" s="61">
        <v>0.27900000000000125</v>
      </c>
      <c r="B284" s="61">
        <v>4.4000000000000004E-2</v>
      </c>
      <c r="C284" s="61">
        <v>8.6999999999999994E-2</v>
      </c>
    </row>
    <row r="285" spans="1:3" ht="13" x14ac:dyDescent="0.3">
      <c r="A285" s="61">
        <v>0.2800000000000013</v>
      </c>
      <c r="B285" s="61">
        <v>4.4000000000000004E-2</v>
      </c>
      <c r="C285" s="61">
        <v>8.5999999999999993E-2</v>
      </c>
    </row>
    <row r="286" spans="1:3" ht="13" x14ac:dyDescent="0.3">
      <c r="A286" s="61">
        <v>0.2810000000000013</v>
      </c>
      <c r="B286" s="61">
        <v>4.4000000000000004E-2</v>
      </c>
      <c r="C286" s="61">
        <v>8.5999999999999993E-2</v>
      </c>
    </row>
    <row r="287" spans="1:3" ht="13" x14ac:dyDescent="0.3">
      <c r="A287" s="61">
        <v>0.28200000000000131</v>
      </c>
      <c r="B287" s="61">
        <v>4.4000000000000004E-2</v>
      </c>
      <c r="C287" s="61">
        <v>8.5999999999999993E-2</v>
      </c>
    </row>
    <row r="288" spans="1:3" ht="13" x14ac:dyDescent="0.3">
      <c r="A288" s="61">
        <v>0.28300000000000131</v>
      </c>
      <c r="B288" s="61">
        <v>4.4000000000000004E-2</v>
      </c>
      <c r="C288" s="61">
        <v>8.5999999999999993E-2</v>
      </c>
    </row>
    <row r="289" spans="1:3" ht="13" x14ac:dyDescent="0.3">
      <c r="A289" s="61">
        <v>0.28400000000000136</v>
      </c>
      <c r="B289" s="61">
        <v>4.2999999999999997E-2</v>
      </c>
      <c r="C289" s="61">
        <v>8.5999999999999993E-2</v>
      </c>
    </row>
    <row r="290" spans="1:3" ht="13" x14ac:dyDescent="0.3">
      <c r="A290" s="61">
        <v>0.28500000000000136</v>
      </c>
      <c r="B290" s="61">
        <v>4.2999999999999997E-2</v>
      </c>
      <c r="C290" s="61">
        <v>8.5000000000000006E-2</v>
      </c>
    </row>
    <row r="291" spans="1:3" ht="13" x14ac:dyDescent="0.3">
      <c r="A291" s="61">
        <v>0.28600000000000136</v>
      </c>
      <c r="B291" s="61">
        <v>4.2999999999999997E-2</v>
      </c>
      <c r="C291" s="61">
        <v>8.5000000000000006E-2</v>
      </c>
    </row>
    <row r="292" spans="1:3" ht="13" x14ac:dyDescent="0.3">
      <c r="A292" s="61">
        <v>0.28700000000000137</v>
      </c>
      <c r="B292" s="61">
        <v>4.2999999999999997E-2</v>
      </c>
      <c r="C292" s="61">
        <v>8.5000000000000006E-2</v>
      </c>
    </row>
    <row r="293" spans="1:3" ht="13" x14ac:dyDescent="0.3">
      <c r="A293" s="61">
        <v>0.28800000000000137</v>
      </c>
      <c r="B293" s="61">
        <v>4.2999999999999997E-2</v>
      </c>
      <c r="C293" s="61">
        <v>8.5000000000000006E-2</v>
      </c>
    </row>
    <row r="294" spans="1:3" ht="13" x14ac:dyDescent="0.3">
      <c r="A294" s="61">
        <v>0.28900000000000142</v>
      </c>
      <c r="B294" s="61">
        <v>4.2999999999999997E-2</v>
      </c>
      <c r="C294" s="61">
        <v>8.5000000000000006E-2</v>
      </c>
    </row>
    <row r="295" spans="1:3" ht="13" x14ac:dyDescent="0.3">
      <c r="A295" s="61">
        <v>0.29000000000000142</v>
      </c>
      <c r="B295" s="61">
        <v>4.2999999999999997E-2</v>
      </c>
      <c r="C295" s="61">
        <v>8.4000000000000005E-2</v>
      </c>
    </row>
    <row r="296" spans="1:3" ht="13" x14ac:dyDescent="0.3">
      <c r="A296" s="61">
        <v>0.29100000000000142</v>
      </c>
      <c r="B296" s="61">
        <v>4.2000000000000003E-2</v>
      </c>
      <c r="C296" s="61">
        <v>8.4000000000000005E-2</v>
      </c>
    </row>
    <row r="297" spans="1:3" ht="13" x14ac:dyDescent="0.3">
      <c r="A297" s="61">
        <v>0.29200000000000143</v>
      </c>
      <c r="B297" s="61">
        <v>4.2000000000000003E-2</v>
      </c>
      <c r="C297" s="61">
        <v>8.4000000000000005E-2</v>
      </c>
    </row>
    <row r="298" spans="1:3" ht="13" x14ac:dyDescent="0.3">
      <c r="A298" s="61">
        <v>0.29300000000000148</v>
      </c>
      <c r="B298" s="61">
        <v>4.2000000000000003E-2</v>
      </c>
      <c r="C298" s="61">
        <v>8.4000000000000005E-2</v>
      </c>
    </row>
    <row r="299" spans="1:3" ht="13" x14ac:dyDescent="0.3">
      <c r="A299" s="61">
        <v>0.29400000000000148</v>
      </c>
      <c r="B299" s="61">
        <v>4.2000000000000003E-2</v>
      </c>
      <c r="C299" s="61">
        <v>8.4000000000000005E-2</v>
      </c>
    </row>
    <row r="300" spans="1:3" ht="13" x14ac:dyDescent="0.3">
      <c r="A300" s="61">
        <v>0.29500000000000148</v>
      </c>
      <c r="B300" s="61">
        <v>4.2000000000000003E-2</v>
      </c>
      <c r="C300" s="61">
        <v>8.3000000000000004E-2</v>
      </c>
    </row>
    <row r="301" spans="1:3" ht="13" x14ac:dyDescent="0.3">
      <c r="A301" s="61">
        <v>0.29600000000000148</v>
      </c>
      <c r="B301" s="61">
        <v>4.2000000000000003E-2</v>
      </c>
      <c r="C301" s="61">
        <v>8.3000000000000004E-2</v>
      </c>
    </row>
    <row r="302" spans="1:3" ht="13" x14ac:dyDescent="0.3">
      <c r="A302" s="61">
        <v>0.29700000000000154</v>
      </c>
      <c r="B302" s="61">
        <v>4.2000000000000003E-2</v>
      </c>
      <c r="C302" s="61">
        <v>8.3000000000000004E-2</v>
      </c>
    </row>
    <row r="303" spans="1:3" ht="13" x14ac:dyDescent="0.3">
      <c r="A303" s="61">
        <v>0.29800000000000154</v>
      </c>
      <c r="B303" s="61">
        <v>4.0999999999999995E-2</v>
      </c>
      <c r="C303" s="61">
        <v>8.3000000000000004E-2</v>
      </c>
    </row>
    <row r="304" spans="1:3" ht="13" x14ac:dyDescent="0.3">
      <c r="A304" s="61">
        <v>0.29900000000000154</v>
      </c>
      <c r="B304" s="61">
        <v>4.0999999999999995E-2</v>
      </c>
      <c r="C304" s="61">
        <v>8.199999999999999E-2</v>
      </c>
    </row>
    <row r="305" spans="1:3" ht="13" x14ac:dyDescent="0.3">
      <c r="A305" s="61">
        <v>0.30000000000000154</v>
      </c>
      <c r="B305" s="61">
        <v>4.0999999999999995E-2</v>
      </c>
      <c r="C305" s="61">
        <v>8.199999999999999E-2</v>
      </c>
    </row>
    <row r="306" spans="1:3" ht="13" x14ac:dyDescent="0.3">
      <c r="A306" s="61">
        <v>0.3010000000000016</v>
      </c>
      <c r="B306" s="61">
        <v>4.0999999999999995E-2</v>
      </c>
      <c r="C306" s="61">
        <v>8.199999999999999E-2</v>
      </c>
    </row>
    <row r="307" spans="1:3" ht="13" x14ac:dyDescent="0.3">
      <c r="A307" s="61">
        <v>0.3020000000000016</v>
      </c>
      <c r="B307" s="61">
        <v>4.0999999999999995E-2</v>
      </c>
      <c r="C307" s="61">
        <v>8.199999999999999E-2</v>
      </c>
    </row>
    <row r="308" spans="1:3" ht="13" x14ac:dyDescent="0.3">
      <c r="A308" s="61">
        <v>0.3030000000000016</v>
      </c>
      <c r="B308" s="61">
        <v>4.0999999999999995E-2</v>
      </c>
      <c r="C308" s="61">
        <v>8.199999999999999E-2</v>
      </c>
    </row>
    <row r="309" spans="1:3" ht="13" x14ac:dyDescent="0.3">
      <c r="A309" s="61">
        <v>0.3040000000000016</v>
      </c>
      <c r="B309" s="61">
        <v>4.0999999999999995E-2</v>
      </c>
      <c r="C309" s="61">
        <v>8.1000000000000003E-2</v>
      </c>
    </row>
    <row r="310" spans="1:3" ht="13" x14ac:dyDescent="0.3">
      <c r="A310" s="61">
        <v>0.30500000000000166</v>
      </c>
      <c r="B310" s="61">
        <v>0.04</v>
      </c>
      <c r="C310" s="61">
        <v>8.1000000000000003E-2</v>
      </c>
    </row>
    <row r="311" spans="1:3" ht="13" x14ac:dyDescent="0.3">
      <c r="A311" s="61">
        <v>0.30600000000000166</v>
      </c>
      <c r="B311" s="61">
        <v>0.04</v>
      </c>
      <c r="C311" s="61">
        <v>8.1000000000000003E-2</v>
      </c>
    </row>
    <row r="312" spans="1:3" ht="13" x14ac:dyDescent="0.3">
      <c r="A312" s="61">
        <v>0.30700000000000166</v>
      </c>
      <c r="B312" s="61">
        <v>0.04</v>
      </c>
      <c r="C312" s="61">
        <v>8.1000000000000003E-2</v>
      </c>
    </row>
    <row r="313" spans="1:3" ht="13" x14ac:dyDescent="0.3">
      <c r="A313" s="61">
        <v>0.30800000000000166</v>
      </c>
      <c r="B313" s="61">
        <v>0.04</v>
      </c>
      <c r="C313" s="61">
        <v>8.1000000000000003E-2</v>
      </c>
    </row>
    <row r="314" spans="1:3" ht="13" x14ac:dyDescent="0.3">
      <c r="A314" s="61">
        <v>0.30900000000000172</v>
      </c>
      <c r="B314" s="61">
        <v>0.04</v>
      </c>
      <c r="C314" s="61">
        <v>0.08</v>
      </c>
    </row>
    <row r="315" spans="1:3" ht="13" x14ac:dyDescent="0.3">
      <c r="A315" s="61">
        <v>0.31000000000000172</v>
      </c>
      <c r="B315" s="61">
        <v>0.04</v>
      </c>
      <c r="C315" s="61">
        <v>0.08</v>
      </c>
    </row>
    <row r="316" spans="1:3" ht="13" x14ac:dyDescent="0.3">
      <c r="A316" s="61">
        <v>0.31100000000000172</v>
      </c>
      <c r="B316" s="61">
        <v>3.9E-2</v>
      </c>
      <c r="C316" s="61">
        <v>0.08</v>
      </c>
    </row>
    <row r="317" spans="1:3" ht="13" x14ac:dyDescent="0.3">
      <c r="A317" s="61">
        <v>0.31200000000000172</v>
      </c>
      <c r="B317" s="61">
        <v>3.9E-2</v>
      </c>
      <c r="C317" s="61">
        <v>0.08</v>
      </c>
    </row>
    <row r="318" spans="1:3" ht="13" x14ac:dyDescent="0.3">
      <c r="A318" s="61">
        <v>0.31300000000000172</v>
      </c>
      <c r="B318" s="61">
        <v>3.9E-2</v>
      </c>
      <c r="C318" s="61">
        <v>7.9000000000000001E-2</v>
      </c>
    </row>
    <row r="319" spans="1:3" ht="13" x14ac:dyDescent="0.3">
      <c r="A319" s="61">
        <v>0.31400000000000178</v>
      </c>
      <c r="B319" s="61">
        <v>3.9E-2</v>
      </c>
      <c r="C319" s="61">
        <v>7.9000000000000001E-2</v>
      </c>
    </row>
    <row r="320" spans="1:3" ht="13" x14ac:dyDescent="0.3">
      <c r="A320" s="61">
        <v>0.31500000000000178</v>
      </c>
      <c r="B320" s="61">
        <v>3.9E-2</v>
      </c>
      <c r="C320" s="61">
        <v>7.9000000000000001E-2</v>
      </c>
    </row>
    <row r="321" spans="1:3" ht="13" x14ac:dyDescent="0.3">
      <c r="A321" s="61">
        <v>0.31600000000000178</v>
      </c>
      <c r="B321" s="61">
        <v>3.9E-2</v>
      </c>
      <c r="C321" s="61">
        <v>7.9000000000000001E-2</v>
      </c>
    </row>
    <row r="322" spans="1:3" ht="13" x14ac:dyDescent="0.3">
      <c r="A322" s="61">
        <v>0.31700000000000178</v>
      </c>
      <c r="B322" s="61">
        <v>3.9E-2</v>
      </c>
      <c r="C322" s="61">
        <v>7.9000000000000001E-2</v>
      </c>
    </row>
    <row r="323" spans="1:3" ht="13" x14ac:dyDescent="0.3">
      <c r="A323" s="61">
        <v>0.31800000000000184</v>
      </c>
      <c r="B323" s="61">
        <v>3.7999999999999999E-2</v>
      </c>
      <c r="C323" s="61">
        <v>7.8E-2</v>
      </c>
    </row>
    <row r="324" spans="1:3" ht="13" x14ac:dyDescent="0.3">
      <c r="A324" s="61">
        <v>0.31900000000000184</v>
      </c>
      <c r="B324" s="61">
        <v>3.7999999999999999E-2</v>
      </c>
      <c r="C324" s="61">
        <v>7.8E-2</v>
      </c>
    </row>
    <row r="325" spans="1:3" ht="13" x14ac:dyDescent="0.3">
      <c r="A325" s="61">
        <v>0.32000000000000184</v>
      </c>
      <c r="B325" s="61">
        <v>3.7999999999999999E-2</v>
      </c>
      <c r="C325" s="61">
        <v>7.8E-2</v>
      </c>
    </row>
    <row r="326" spans="1:3" ht="13" x14ac:dyDescent="0.3">
      <c r="A326" s="61">
        <v>0.32100000000000184</v>
      </c>
      <c r="B326" s="61">
        <v>3.7999999999999999E-2</v>
      </c>
      <c r="C326" s="61">
        <v>7.8E-2</v>
      </c>
    </row>
    <row r="327" spans="1:3" ht="13" x14ac:dyDescent="0.3">
      <c r="A327" s="61">
        <v>0.3220000000000019</v>
      </c>
      <c r="B327" s="61">
        <v>3.7999999999999999E-2</v>
      </c>
      <c r="C327" s="61">
        <v>7.8E-2</v>
      </c>
    </row>
    <row r="328" spans="1:3" ht="13" x14ac:dyDescent="0.3">
      <c r="A328" s="61">
        <v>0.3230000000000019</v>
      </c>
      <c r="B328" s="61">
        <v>3.7999999999999999E-2</v>
      </c>
      <c r="C328" s="61">
        <v>7.6999999999999999E-2</v>
      </c>
    </row>
    <row r="329" spans="1:3" ht="13" x14ac:dyDescent="0.3">
      <c r="A329" s="61">
        <v>0.3240000000000019</v>
      </c>
      <c r="B329" s="61">
        <v>3.7000000000000005E-2</v>
      </c>
      <c r="C329" s="61">
        <v>7.6999999999999999E-2</v>
      </c>
    </row>
    <row r="330" spans="1:3" ht="13" x14ac:dyDescent="0.3">
      <c r="A330" s="61">
        <v>0.3250000000000019</v>
      </c>
      <c r="B330" s="61">
        <v>3.7000000000000005E-2</v>
      </c>
      <c r="C330" s="61">
        <v>7.6999999999999999E-2</v>
      </c>
    </row>
    <row r="331" spans="1:3" ht="13" x14ac:dyDescent="0.3">
      <c r="A331" s="61">
        <v>0.32600000000000195</v>
      </c>
      <c r="B331" s="61">
        <v>3.7000000000000005E-2</v>
      </c>
      <c r="C331" s="61">
        <v>7.6999999999999999E-2</v>
      </c>
    </row>
    <row r="332" spans="1:3" ht="13" x14ac:dyDescent="0.3">
      <c r="A332" s="61">
        <v>0.32700000000000196</v>
      </c>
      <c r="B332" s="61">
        <v>3.7000000000000005E-2</v>
      </c>
      <c r="C332" s="61">
        <v>7.6999999999999999E-2</v>
      </c>
    </row>
    <row r="333" spans="1:3" ht="13" x14ac:dyDescent="0.3">
      <c r="A333" s="61">
        <v>0.32800000000000196</v>
      </c>
      <c r="B333" s="61">
        <v>3.7000000000000005E-2</v>
      </c>
      <c r="C333" s="61">
        <v>7.5999999999999998E-2</v>
      </c>
    </row>
    <row r="334" spans="1:3" ht="13" x14ac:dyDescent="0.3">
      <c r="A334" s="61">
        <v>0.32900000000000196</v>
      </c>
      <c r="B334" s="61">
        <v>3.7000000000000005E-2</v>
      </c>
      <c r="C334" s="61">
        <v>7.5999999999999998E-2</v>
      </c>
    </row>
    <row r="335" spans="1:3" ht="13" x14ac:dyDescent="0.3">
      <c r="A335" s="61">
        <v>0.33000000000000201</v>
      </c>
      <c r="B335" s="61">
        <v>3.6000000000000004E-2</v>
      </c>
      <c r="C335" s="61">
        <v>7.5999999999999998E-2</v>
      </c>
    </row>
    <row r="336" spans="1:3" ht="13" x14ac:dyDescent="0.3">
      <c r="A336" s="61">
        <v>0.33100000000000201</v>
      </c>
      <c r="B336" s="61">
        <v>3.6000000000000004E-2</v>
      </c>
      <c r="C336" s="61">
        <v>7.5999999999999998E-2</v>
      </c>
    </row>
    <row r="337" spans="1:3" ht="13" x14ac:dyDescent="0.3">
      <c r="A337" s="61">
        <v>0.33200000000000202</v>
      </c>
      <c r="B337" s="61">
        <v>3.6000000000000004E-2</v>
      </c>
      <c r="C337" s="61">
        <v>7.4999999999999997E-2</v>
      </c>
    </row>
    <row r="338" spans="1:3" ht="13" x14ac:dyDescent="0.3">
      <c r="A338" s="61">
        <v>0.33300000000000202</v>
      </c>
      <c r="B338" s="61">
        <v>3.6000000000000004E-2</v>
      </c>
      <c r="C338" s="61">
        <v>7.4999999999999997E-2</v>
      </c>
    </row>
    <row r="339" spans="1:3" ht="13" x14ac:dyDescent="0.3">
      <c r="A339" s="61">
        <v>0.33400000000000207</v>
      </c>
      <c r="B339" s="61">
        <v>3.6000000000000004E-2</v>
      </c>
      <c r="C339" s="61">
        <v>7.4999999999999997E-2</v>
      </c>
    </row>
    <row r="340" spans="1:3" ht="13" x14ac:dyDescent="0.3">
      <c r="A340" s="61">
        <v>0.33500000000000207</v>
      </c>
      <c r="B340" s="61">
        <v>3.6000000000000004E-2</v>
      </c>
      <c r="C340" s="61">
        <v>7.4999999999999997E-2</v>
      </c>
    </row>
    <row r="341" spans="1:3" ht="13" x14ac:dyDescent="0.3">
      <c r="A341" s="61">
        <v>0.33600000000000207</v>
      </c>
      <c r="B341" s="61">
        <v>3.6000000000000004E-2</v>
      </c>
      <c r="C341" s="61">
        <v>7.4999999999999997E-2</v>
      </c>
    </row>
    <row r="342" spans="1:3" ht="13" x14ac:dyDescent="0.3">
      <c r="A342" s="61">
        <v>0.33700000000000208</v>
      </c>
      <c r="B342" s="61">
        <v>3.5000000000000003E-2</v>
      </c>
      <c r="C342" s="61">
        <v>7.400000000000001E-2</v>
      </c>
    </row>
    <row r="343" spans="1:3" ht="13" x14ac:dyDescent="0.3">
      <c r="A343" s="61">
        <v>0.33800000000000208</v>
      </c>
      <c r="B343" s="61">
        <v>3.5000000000000003E-2</v>
      </c>
      <c r="C343" s="61">
        <v>7.400000000000001E-2</v>
      </c>
    </row>
    <row r="344" spans="1:3" ht="13" x14ac:dyDescent="0.3">
      <c r="A344" s="61">
        <v>0.33900000000000213</v>
      </c>
      <c r="B344" s="61">
        <v>3.5000000000000003E-2</v>
      </c>
      <c r="C344" s="61">
        <v>7.400000000000001E-2</v>
      </c>
    </row>
    <row r="345" spans="1:3" ht="13" x14ac:dyDescent="0.3">
      <c r="A345" s="61">
        <v>0.34000000000000213</v>
      </c>
      <c r="B345" s="61">
        <v>3.5000000000000003E-2</v>
      </c>
      <c r="C345" s="61">
        <v>7.400000000000001E-2</v>
      </c>
    </row>
    <row r="346" spans="1:3" ht="13" x14ac:dyDescent="0.3">
      <c r="A346" s="61">
        <v>0.34100000000000213</v>
      </c>
      <c r="B346" s="61">
        <v>3.5000000000000003E-2</v>
      </c>
      <c r="C346" s="61">
        <v>7.400000000000001E-2</v>
      </c>
    </row>
    <row r="347" spans="1:3" ht="13" x14ac:dyDescent="0.3">
      <c r="A347" s="61">
        <v>0.34200000000000214</v>
      </c>
      <c r="B347" s="61">
        <v>3.5000000000000003E-2</v>
      </c>
      <c r="C347" s="61">
        <v>7.2999999999999995E-2</v>
      </c>
    </row>
    <row r="348" spans="1:3" ht="13" x14ac:dyDescent="0.3">
      <c r="A348" s="61">
        <v>0.34300000000000219</v>
      </c>
      <c r="B348" s="61">
        <v>3.4000000000000002E-2</v>
      </c>
      <c r="C348" s="61">
        <v>7.2999999999999995E-2</v>
      </c>
    </row>
    <row r="349" spans="1:3" ht="13" x14ac:dyDescent="0.3">
      <c r="A349" s="61">
        <v>0.34400000000000219</v>
      </c>
      <c r="B349" s="61">
        <v>3.4000000000000002E-2</v>
      </c>
      <c r="C349" s="61">
        <v>7.2999999999999995E-2</v>
      </c>
    </row>
    <row r="350" spans="1:3" ht="13" x14ac:dyDescent="0.3">
      <c r="A350" s="61">
        <v>0.34500000000000219</v>
      </c>
      <c r="B350" s="61">
        <v>3.4000000000000002E-2</v>
      </c>
      <c r="C350" s="61">
        <v>7.2999999999999995E-2</v>
      </c>
    </row>
    <row r="351" spans="1:3" ht="13" x14ac:dyDescent="0.3">
      <c r="A351" s="61">
        <v>0.34600000000000219</v>
      </c>
      <c r="B351" s="61">
        <v>3.4000000000000002E-2</v>
      </c>
      <c r="C351" s="61">
        <v>7.2999999999999995E-2</v>
      </c>
    </row>
    <row r="352" spans="1:3" ht="13" x14ac:dyDescent="0.3">
      <c r="A352" s="61">
        <v>0.34700000000000225</v>
      </c>
      <c r="B352" s="61">
        <v>3.4000000000000002E-2</v>
      </c>
      <c r="C352" s="61">
        <v>7.2000000000000008E-2</v>
      </c>
    </row>
    <row r="353" spans="1:3" ht="13" x14ac:dyDescent="0.3">
      <c r="A353" s="61">
        <v>0.34800000000000225</v>
      </c>
      <c r="B353" s="61">
        <v>3.4000000000000002E-2</v>
      </c>
      <c r="C353" s="61">
        <v>7.2000000000000008E-2</v>
      </c>
    </row>
    <row r="354" spans="1:3" ht="13" x14ac:dyDescent="0.3">
      <c r="A354" s="61">
        <v>0.34900000000000225</v>
      </c>
      <c r="B354" s="61">
        <v>3.4000000000000002E-2</v>
      </c>
      <c r="C354" s="61">
        <v>7.2000000000000008E-2</v>
      </c>
    </row>
    <row r="355" spans="1:3" ht="13" x14ac:dyDescent="0.3">
      <c r="A355" s="61">
        <v>0.35000000000000225</v>
      </c>
      <c r="B355" s="61">
        <v>3.3000000000000002E-2</v>
      </c>
      <c r="C355" s="61">
        <v>7.2000000000000008E-2</v>
      </c>
    </row>
    <row r="356" spans="1:3" ht="13" x14ac:dyDescent="0.3">
      <c r="A356" s="61">
        <v>0.35100000000000231</v>
      </c>
      <c r="B356" s="61">
        <v>3.3000000000000002E-2</v>
      </c>
      <c r="C356" s="61">
        <v>7.2000000000000008E-2</v>
      </c>
    </row>
    <row r="357" spans="1:3" ht="13" x14ac:dyDescent="0.3">
      <c r="A357" s="61">
        <v>0.35200000000000231</v>
      </c>
      <c r="B357" s="61">
        <v>3.3000000000000002E-2</v>
      </c>
      <c r="C357" s="61">
        <v>7.0999999999999994E-2</v>
      </c>
    </row>
    <row r="358" spans="1:3" ht="13" x14ac:dyDescent="0.3">
      <c r="A358" s="61">
        <v>0.35300000000000231</v>
      </c>
      <c r="B358" s="61">
        <v>3.3000000000000002E-2</v>
      </c>
      <c r="C358" s="61">
        <v>7.0999999999999994E-2</v>
      </c>
    </row>
    <row r="359" spans="1:3" ht="13" x14ac:dyDescent="0.3">
      <c r="A359" s="61">
        <v>0.35400000000000231</v>
      </c>
      <c r="B359" s="61">
        <v>3.3000000000000002E-2</v>
      </c>
      <c r="C359" s="61">
        <v>7.0999999999999994E-2</v>
      </c>
    </row>
    <row r="360" spans="1:3" ht="13" x14ac:dyDescent="0.3">
      <c r="A360" s="61">
        <v>0.35500000000000237</v>
      </c>
      <c r="B360" s="61">
        <v>3.3000000000000002E-2</v>
      </c>
      <c r="C360" s="61">
        <v>7.0999999999999994E-2</v>
      </c>
    </row>
    <row r="361" spans="1:3" ht="13" x14ac:dyDescent="0.3">
      <c r="A361" s="61">
        <v>0.35600000000000237</v>
      </c>
      <c r="B361" s="61">
        <v>3.3000000000000002E-2</v>
      </c>
      <c r="C361" s="61">
        <v>7.0000000000000007E-2</v>
      </c>
    </row>
    <row r="362" spans="1:3" ht="13" x14ac:dyDescent="0.3">
      <c r="A362" s="61">
        <v>0.35700000000000237</v>
      </c>
      <c r="B362" s="61">
        <v>3.2000000000000001E-2</v>
      </c>
      <c r="C362" s="61">
        <v>7.0000000000000007E-2</v>
      </c>
    </row>
    <row r="363" spans="1:3" ht="13" x14ac:dyDescent="0.3">
      <c r="A363" s="61">
        <v>0.35800000000000237</v>
      </c>
      <c r="B363" s="61">
        <v>3.2000000000000001E-2</v>
      </c>
      <c r="C363" s="61">
        <v>7.0000000000000007E-2</v>
      </c>
    </row>
    <row r="364" spans="1:3" ht="13" x14ac:dyDescent="0.3">
      <c r="A364" s="61">
        <v>0.35900000000000243</v>
      </c>
      <c r="B364" s="61">
        <v>3.2000000000000001E-2</v>
      </c>
      <c r="C364" s="61">
        <v>7.0000000000000007E-2</v>
      </c>
    </row>
    <row r="365" spans="1:3" ht="13" x14ac:dyDescent="0.3">
      <c r="A365" s="61">
        <v>0.36000000000000243</v>
      </c>
      <c r="B365" s="61">
        <v>3.2000000000000001E-2</v>
      </c>
      <c r="C365" s="61">
        <v>7.0000000000000007E-2</v>
      </c>
    </row>
    <row r="366" spans="1:3" ht="13" x14ac:dyDescent="0.3">
      <c r="A366" s="61">
        <v>0.36100000000000243</v>
      </c>
      <c r="B366" s="61">
        <v>3.2000000000000001E-2</v>
      </c>
      <c r="C366" s="61">
        <v>6.9000000000000006E-2</v>
      </c>
    </row>
    <row r="367" spans="1:3" ht="13" x14ac:dyDescent="0.3">
      <c r="A367" s="61">
        <v>0.36200000000000243</v>
      </c>
      <c r="B367" s="61">
        <v>3.2000000000000001E-2</v>
      </c>
      <c r="C367" s="61">
        <v>6.9000000000000006E-2</v>
      </c>
    </row>
    <row r="368" spans="1:3" ht="13" x14ac:dyDescent="0.3">
      <c r="A368" s="61">
        <v>0.36300000000000243</v>
      </c>
      <c r="B368" s="61">
        <v>3.2000000000000001E-2</v>
      </c>
      <c r="C368" s="61">
        <v>6.9000000000000006E-2</v>
      </c>
    </row>
    <row r="369" spans="1:3" ht="13" x14ac:dyDescent="0.3">
      <c r="A369" s="61">
        <v>0.36400000000000249</v>
      </c>
      <c r="B369" s="61">
        <v>3.1E-2</v>
      </c>
      <c r="C369" s="61">
        <v>6.9000000000000006E-2</v>
      </c>
    </row>
    <row r="370" spans="1:3" ht="13" x14ac:dyDescent="0.3">
      <c r="A370" s="61">
        <v>0.36500000000000249</v>
      </c>
      <c r="B370" s="61">
        <v>3.1E-2</v>
      </c>
      <c r="C370" s="61">
        <v>6.8000000000000005E-2</v>
      </c>
    </row>
    <row r="371" spans="1:3" ht="13" x14ac:dyDescent="0.3">
      <c r="A371" s="61">
        <v>0.36600000000000249</v>
      </c>
      <c r="B371" s="61">
        <v>3.1E-2</v>
      </c>
      <c r="C371" s="61">
        <v>6.8000000000000005E-2</v>
      </c>
    </row>
    <row r="372" spans="1:3" ht="13" x14ac:dyDescent="0.3">
      <c r="A372" s="61">
        <v>0.36700000000000249</v>
      </c>
      <c r="B372" s="61">
        <v>3.1E-2</v>
      </c>
      <c r="C372" s="61">
        <v>6.8000000000000005E-2</v>
      </c>
    </row>
    <row r="373" spans="1:3" ht="13" x14ac:dyDescent="0.3">
      <c r="A373" s="61">
        <v>0.36800000000000255</v>
      </c>
      <c r="B373" s="61">
        <v>3.1E-2</v>
      </c>
      <c r="C373" s="61">
        <v>6.8000000000000005E-2</v>
      </c>
    </row>
    <row r="374" spans="1:3" ht="13" x14ac:dyDescent="0.3">
      <c r="A374" s="61">
        <v>0.36900000000000255</v>
      </c>
      <c r="B374" s="61">
        <v>3.1E-2</v>
      </c>
      <c r="C374" s="61">
        <v>6.8000000000000005E-2</v>
      </c>
    </row>
    <row r="375" spans="1:3" ht="13" x14ac:dyDescent="0.3">
      <c r="A375" s="61">
        <v>0.37000000000000255</v>
      </c>
      <c r="B375" s="61">
        <v>3.1E-2</v>
      </c>
      <c r="C375" s="61">
        <v>6.7000000000000004E-2</v>
      </c>
    </row>
    <row r="376" spans="1:3" ht="13" x14ac:dyDescent="0.3">
      <c r="A376" s="61">
        <v>0.37100000000000255</v>
      </c>
      <c r="B376" s="61">
        <v>0.03</v>
      </c>
      <c r="C376" s="61">
        <v>6.7000000000000004E-2</v>
      </c>
    </row>
    <row r="377" spans="1:3" ht="13" x14ac:dyDescent="0.3">
      <c r="A377" s="61">
        <v>0.37200000000000261</v>
      </c>
      <c r="B377" s="61">
        <v>0.03</v>
      </c>
      <c r="C377" s="61">
        <v>6.7000000000000004E-2</v>
      </c>
    </row>
    <row r="378" spans="1:3" ht="13" x14ac:dyDescent="0.3">
      <c r="A378" s="61">
        <v>0.37300000000000261</v>
      </c>
      <c r="B378" s="61">
        <v>0.03</v>
      </c>
      <c r="C378" s="61">
        <v>6.7000000000000004E-2</v>
      </c>
    </row>
    <row r="379" spans="1:3" ht="13" x14ac:dyDescent="0.3">
      <c r="A379" s="61">
        <v>0.37400000000000261</v>
      </c>
      <c r="B379" s="61">
        <v>0.03</v>
      </c>
      <c r="C379" s="61">
        <v>6.6000000000000003E-2</v>
      </c>
    </row>
    <row r="380" spans="1:3" ht="13" x14ac:dyDescent="0.3">
      <c r="A380" s="61">
        <v>0.37500000000000261</v>
      </c>
      <c r="B380" s="61">
        <v>0.03</v>
      </c>
      <c r="C380" s="61">
        <v>6.6000000000000003E-2</v>
      </c>
    </row>
    <row r="381" spans="1:3" ht="13" x14ac:dyDescent="0.3">
      <c r="A381" s="61">
        <v>0.37600000000000267</v>
      </c>
      <c r="B381" s="61">
        <v>0.03</v>
      </c>
      <c r="C381" s="61">
        <v>6.6000000000000003E-2</v>
      </c>
    </row>
    <row r="382" spans="1:3" ht="13" x14ac:dyDescent="0.3">
      <c r="A382" s="61">
        <v>0.37700000000000267</v>
      </c>
      <c r="B382" s="61">
        <v>0.03</v>
      </c>
      <c r="C382" s="61">
        <v>6.6000000000000003E-2</v>
      </c>
    </row>
    <row r="383" spans="1:3" ht="13" x14ac:dyDescent="0.3">
      <c r="A383" s="61">
        <v>0.37800000000000267</v>
      </c>
      <c r="B383" s="61">
        <v>2.8999999999999998E-2</v>
      </c>
      <c r="C383" s="61">
        <v>6.5000000000000002E-2</v>
      </c>
    </row>
    <row r="384" spans="1:3" ht="13" x14ac:dyDescent="0.3">
      <c r="A384" s="61">
        <v>0.37900000000000267</v>
      </c>
      <c r="B384" s="61">
        <v>2.8999999999999998E-2</v>
      </c>
      <c r="C384" s="61">
        <v>6.5000000000000002E-2</v>
      </c>
    </row>
    <row r="385" spans="1:3" ht="13" x14ac:dyDescent="0.3">
      <c r="A385" s="61">
        <v>0.38000000000000272</v>
      </c>
      <c r="B385" s="61">
        <v>2.8999999999999998E-2</v>
      </c>
      <c r="C385" s="61">
        <v>6.5000000000000002E-2</v>
      </c>
    </row>
    <row r="386" spans="1:3" ht="13" x14ac:dyDescent="0.3">
      <c r="A386" s="61">
        <v>0.38100000000000273</v>
      </c>
      <c r="B386" s="61">
        <v>2.8999999999999998E-2</v>
      </c>
      <c r="C386" s="61">
        <v>6.5000000000000002E-2</v>
      </c>
    </row>
    <row r="387" spans="1:3" ht="13" x14ac:dyDescent="0.3">
      <c r="A387" s="61">
        <v>0.38200000000000273</v>
      </c>
      <c r="B387" s="61">
        <v>2.8999999999999998E-2</v>
      </c>
      <c r="C387" s="61">
        <v>6.4000000000000001E-2</v>
      </c>
    </row>
    <row r="388" spans="1:3" ht="13" x14ac:dyDescent="0.3">
      <c r="A388" s="61">
        <v>0.38300000000000273</v>
      </c>
      <c r="B388" s="61">
        <v>2.8999999999999998E-2</v>
      </c>
      <c r="C388" s="61">
        <v>6.4000000000000001E-2</v>
      </c>
    </row>
    <row r="389" spans="1:3" ht="13" x14ac:dyDescent="0.3">
      <c r="A389" s="61">
        <v>0.38400000000000278</v>
      </c>
      <c r="B389" s="61">
        <v>2.8999999999999998E-2</v>
      </c>
      <c r="C389" s="61">
        <v>6.4000000000000001E-2</v>
      </c>
    </row>
    <row r="390" spans="1:3" ht="13" x14ac:dyDescent="0.3">
      <c r="A390" s="61">
        <v>0.38500000000000278</v>
      </c>
      <c r="B390" s="61">
        <v>2.7999999999999997E-2</v>
      </c>
      <c r="C390" s="61">
        <v>6.4000000000000001E-2</v>
      </c>
    </row>
    <row r="391" spans="1:3" ht="13" x14ac:dyDescent="0.3">
      <c r="A391" s="61">
        <v>0.38600000000000279</v>
      </c>
      <c r="B391" s="61">
        <v>2.7999999999999997E-2</v>
      </c>
      <c r="C391" s="61">
        <v>6.4000000000000001E-2</v>
      </c>
    </row>
    <row r="392" spans="1:3" ht="13" x14ac:dyDescent="0.3">
      <c r="A392" s="61">
        <v>0.38700000000000279</v>
      </c>
      <c r="B392" s="61">
        <v>2.7999999999999997E-2</v>
      </c>
      <c r="C392" s="61">
        <v>6.3E-2</v>
      </c>
    </row>
    <row r="393" spans="1:3" ht="13" x14ac:dyDescent="0.3">
      <c r="A393" s="61">
        <v>0.38800000000000279</v>
      </c>
      <c r="B393" s="61">
        <v>2.7999999999999997E-2</v>
      </c>
      <c r="C393" s="61">
        <v>6.3E-2</v>
      </c>
    </row>
    <row r="394" spans="1:3" ht="13" x14ac:dyDescent="0.3">
      <c r="A394" s="61">
        <v>0.38900000000000284</v>
      </c>
      <c r="B394" s="61">
        <v>2.7999999999999997E-2</v>
      </c>
      <c r="C394" s="61">
        <v>6.3E-2</v>
      </c>
    </row>
    <row r="395" spans="1:3" ht="13" x14ac:dyDescent="0.3">
      <c r="A395" s="61">
        <v>0.39000000000000284</v>
      </c>
      <c r="B395" s="61">
        <v>2.7999999999999997E-2</v>
      </c>
      <c r="C395" s="61">
        <v>6.3E-2</v>
      </c>
    </row>
    <row r="396" spans="1:3" ht="13" x14ac:dyDescent="0.3">
      <c r="A396" s="61">
        <v>0.39100000000000285</v>
      </c>
      <c r="B396" s="61">
        <v>2.7999999999999997E-2</v>
      </c>
      <c r="C396" s="61">
        <v>6.2E-2</v>
      </c>
    </row>
    <row r="397" spans="1:3" ht="13" x14ac:dyDescent="0.3">
      <c r="A397" s="61">
        <v>0.39200000000000285</v>
      </c>
      <c r="B397" s="61">
        <v>2.7000000000000003E-2</v>
      </c>
      <c r="C397" s="61">
        <v>6.2E-2</v>
      </c>
    </row>
    <row r="398" spans="1:3" ht="13" x14ac:dyDescent="0.3">
      <c r="A398" s="61">
        <v>0.3930000000000029</v>
      </c>
      <c r="B398" s="61">
        <v>2.7000000000000003E-2</v>
      </c>
      <c r="C398" s="61">
        <v>6.2E-2</v>
      </c>
    </row>
    <row r="399" spans="1:3" ht="13" x14ac:dyDescent="0.3">
      <c r="A399" s="61">
        <v>0.3940000000000029</v>
      </c>
      <c r="B399" s="61">
        <v>2.7000000000000003E-2</v>
      </c>
      <c r="C399" s="61">
        <v>6.2E-2</v>
      </c>
    </row>
    <row r="400" spans="1:3" ht="13" x14ac:dyDescent="0.3">
      <c r="A400" s="61">
        <v>0.3950000000000029</v>
      </c>
      <c r="B400" s="61">
        <v>2.7000000000000003E-2</v>
      </c>
      <c r="C400" s="61">
        <v>6.0999999999999999E-2</v>
      </c>
    </row>
    <row r="401" spans="1:3" ht="13" x14ac:dyDescent="0.3">
      <c r="A401" s="61">
        <v>0.39600000000000291</v>
      </c>
      <c r="B401" s="61">
        <v>2.7000000000000003E-2</v>
      </c>
      <c r="C401" s="61">
        <v>6.0999999999999999E-2</v>
      </c>
    </row>
    <row r="402" spans="1:3" ht="13" x14ac:dyDescent="0.3">
      <c r="A402" s="61">
        <v>0.39700000000000296</v>
      </c>
      <c r="B402" s="61">
        <v>2.7000000000000003E-2</v>
      </c>
      <c r="C402" s="61">
        <v>6.0999999999999999E-2</v>
      </c>
    </row>
    <row r="403" spans="1:3" ht="13" x14ac:dyDescent="0.3">
      <c r="A403" s="61">
        <v>0.39800000000000296</v>
      </c>
      <c r="B403" s="61">
        <v>2.6000000000000002E-2</v>
      </c>
      <c r="C403" s="61">
        <v>6.0999999999999999E-2</v>
      </c>
    </row>
    <row r="404" spans="1:3" ht="13" x14ac:dyDescent="0.3">
      <c r="A404" s="61">
        <v>0.39900000000000296</v>
      </c>
      <c r="B404" s="61">
        <v>2.6000000000000002E-2</v>
      </c>
      <c r="C404" s="61">
        <v>0.06</v>
      </c>
    </row>
    <row r="405" spans="1:3" ht="13" x14ac:dyDescent="0.3">
      <c r="A405" s="61">
        <v>0.40000000000000296</v>
      </c>
      <c r="B405" s="61">
        <v>2.6000000000000002E-2</v>
      </c>
      <c r="C405" s="61">
        <v>0.06</v>
      </c>
    </row>
    <row r="406" spans="1:3" ht="13" x14ac:dyDescent="0.3">
      <c r="A406" s="61">
        <v>0.40100000000000302</v>
      </c>
      <c r="B406" s="61">
        <v>2.6000000000000002E-2</v>
      </c>
      <c r="C406" s="61">
        <v>0.06</v>
      </c>
    </row>
    <row r="407" spans="1:3" ht="13" x14ac:dyDescent="0.3">
      <c r="A407" s="61">
        <v>0.40200000000000302</v>
      </c>
      <c r="B407" s="61">
        <v>2.6000000000000002E-2</v>
      </c>
      <c r="C407" s="61">
        <v>0.06</v>
      </c>
    </row>
    <row r="408" spans="1:3" ht="13" x14ac:dyDescent="0.3">
      <c r="A408" s="61">
        <v>0.40300000000000302</v>
      </c>
      <c r="B408" s="61">
        <v>2.6000000000000002E-2</v>
      </c>
      <c r="C408" s="61">
        <v>5.9000000000000004E-2</v>
      </c>
    </row>
    <row r="409" spans="1:3" ht="13" x14ac:dyDescent="0.3">
      <c r="A409" s="61">
        <v>0.40400000000000302</v>
      </c>
      <c r="B409" s="61">
        <v>2.5000000000000001E-2</v>
      </c>
      <c r="C409" s="61">
        <v>5.9000000000000004E-2</v>
      </c>
    </row>
    <row r="410" spans="1:3" ht="13" x14ac:dyDescent="0.3">
      <c r="A410" s="61">
        <v>0.40500000000000308</v>
      </c>
      <c r="B410" s="61">
        <v>2.5000000000000001E-2</v>
      </c>
      <c r="C410" s="61">
        <v>5.9000000000000004E-2</v>
      </c>
    </row>
    <row r="411" spans="1:3" ht="13" x14ac:dyDescent="0.3">
      <c r="A411" s="61">
        <v>0.40600000000000308</v>
      </c>
      <c r="B411" s="61">
        <v>2.5000000000000001E-2</v>
      </c>
      <c r="C411" s="61">
        <v>5.9000000000000004E-2</v>
      </c>
    </row>
    <row r="412" spans="1:3" ht="13" x14ac:dyDescent="0.3">
      <c r="A412" s="61">
        <v>0.40700000000000308</v>
      </c>
      <c r="B412" s="61">
        <v>2.5000000000000001E-2</v>
      </c>
      <c r="C412" s="61">
        <v>5.9000000000000004E-2</v>
      </c>
    </row>
    <row r="413" spans="1:3" ht="13" x14ac:dyDescent="0.3">
      <c r="A413" s="61">
        <v>0.40800000000000308</v>
      </c>
      <c r="B413" s="61">
        <v>2.5000000000000001E-2</v>
      </c>
      <c r="C413" s="61">
        <v>5.7999999999999996E-2</v>
      </c>
    </row>
    <row r="414" spans="1:3" ht="13" x14ac:dyDescent="0.3">
      <c r="A414" s="61">
        <v>0.40900000000000314</v>
      </c>
      <c r="B414" s="61">
        <v>2.5000000000000001E-2</v>
      </c>
      <c r="C414" s="61">
        <v>5.7999999999999996E-2</v>
      </c>
    </row>
    <row r="415" spans="1:3" ht="13" x14ac:dyDescent="0.3">
      <c r="A415" s="61">
        <v>0.41000000000000314</v>
      </c>
      <c r="B415" s="61">
        <v>2.5000000000000001E-2</v>
      </c>
      <c r="C415" s="61">
        <v>5.7999999999999996E-2</v>
      </c>
    </row>
    <row r="416" spans="1:3" ht="13" x14ac:dyDescent="0.3">
      <c r="A416" s="61">
        <v>0.41100000000000314</v>
      </c>
      <c r="B416" s="61">
        <v>2.4E-2</v>
      </c>
      <c r="C416" s="61">
        <v>5.7999999999999996E-2</v>
      </c>
    </row>
    <row r="417" spans="1:3" ht="13" x14ac:dyDescent="0.3">
      <c r="A417" s="61">
        <v>0.41200000000000314</v>
      </c>
      <c r="B417" s="61">
        <v>2.4E-2</v>
      </c>
      <c r="C417" s="61">
        <v>5.7000000000000002E-2</v>
      </c>
    </row>
    <row r="418" spans="1:3" ht="13" x14ac:dyDescent="0.3">
      <c r="A418" s="61">
        <v>0.41300000000000314</v>
      </c>
      <c r="B418" s="61">
        <v>2.4E-2</v>
      </c>
      <c r="C418" s="61">
        <v>5.7000000000000002E-2</v>
      </c>
    </row>
    <row r="419" spans="1:3" ht="13" x14ac:dyDescent="0.3">
      <c r="A419" s="61">
        <v>0.4140000000000032</v>
      </c>
      <c r="B419" s="61">
        <v>2.4E-2</v>
      </c>
      <c r="C419" s="61">
        <v>5.7000000000000002E-2</v>
      </c>
    </row>
    <row r="420" spans="1:3" ht="13" x14ac:dyDescent="0.3">
      <c r="A420" s="61">
        <v>0.4150000000000032</v>
      </c>
      <c r="B420" s="61">
        <v>2.4E-2</v>
      </c>
      <c r="C420" s="61">
        <v>5.7000000000000002E-2</v>
      </c>
    </row>
    <row r="421" spans="1:3" ht="13" x14ac:dyDescent="0.3">
      <c r="A421" s="61">
        <v>0.4160000000000032</v>
      </c>
      <c r="B421" s="61">
        <v>2.4E-2</v>
      </c>
      <c r="C421" s="61">
        <v>5.5999999999999994E-2</v>
      </c>
    </row>
    <row r="422" spans="1:3" ht="13" x14ac:dyDescent="0.3">
      <c r="A422" s="61">
        <v>0.4170000000000032</v>
      </c>
      <c r="B422" s="61">
        <v>2.3E-2</v>
      </c>
      <c r="C422" s="61">
        <v>5.5999999999999994E-2</v>
      </c>
    </row>
    <row r="423" spans="1:3" ht="13" x14ac:dyDescent="0.3">
      <c r="A423" s="61">
        <v>0.41800000000000326</v>
      </c>
      <c r="B423" s="61">
        <v>2.3E-2</v>
      </c>
      <c r="C423" s="61">
        <v>5.5999999999999994E-2</v>
      </c>
    </row>
    <row r="424" spans="1:3" ht="13" x14ac:dyDescent="0.3">
      <c r="A424" s="61">
        <v>0.41900000000000326</v>
      </c>
      <c r="B424" s="61">
        <v>2.3E-2</v>
      </c>
      <c r="C424" s="61">
        <v>5.5999999999999994E-2</v>
      </c>
    </row>
    <row r="425" spans="1:3" ht="13" x14ac:dyDescent="0.3">
      <c r="A425" s="61">
        <v>0.42000000000000326</v>
      </c>
      <c r="B425" s="61">
        <v>2.3E-2</v>
      </c>
      <c r="C425" s="61">
        <v>5.5999999999999994E-2</v>
      </c>
    </row>
    <row r="426" spans="1:3" ht="13" x14ac:dyDescent="0.3">
      <c r="A426" s="61">
        <v>0.42100000000000326</v>
      </c>
      <c r="B426" s="61">
        <v>2.3E-2</v>
      </c>
      <c r="C426" s="61">
        <v>5.5E-2</v>
      </c>
    </row>
    <row r="427" spans="1:3" ht="13" x14ac:dyDescent="0.3">
      <c r="A427" s="61">
        <v>0.42200000000000332</v>
      </c>
      <c r="B427" s="61">
        <v>2.3E-2</v>
      </c>
      <c r="C427" s="61">
        <v>5.5E-2</v>
      </c>
    </row>
    <row r="428" spans="1:3" ht="13" x14ac:dyDescent="0.3">
      <c r="A428" s="61">
        <v>0.42300000000000332</v>
      </c>
      <c r="B428" s="61">
        <v>2.2000000000000002E-2</v>
      </c>
      <c r="C428" s="61">
        <v>5.5E-2</v>
      </c>
    </row>
    <row r="429" spans="1:3" ht="13" x14ac:dyDescent="0.3">
      <c r="A429" s="61">
        <v>0.42400000000000332</v>
      </c>
      <c r="B429" s="61">
        <v>2.2000000000000002E-2</v>
      </c>
      <c r="C429" s="61">
        <v>5.5E-2</v>
      </c>
    </row>
    <row r="430" spans="1:3" ht="13" x14ac:dyDescent="0.3">
      <c r="A430" s="61">
        <v>0.42500000000000332</v>
      </c>
      <c r="B430" s="61">
        <v>2.2000000000000002E-2</v>
      </c>
      <c r="C430" s="61">
        <v>5.4000000000000006E-2</v>
      </c>
    </row>
    <row r="431" spans="1:3" ht="13" x14ac:dyDescent="0.3">
      <c r="A431" s="61">
        <v>0.42600000000000338</v>
      </c>
      <c r="B431" s="61">
        <v>2.2000000000000002E-2</v>
      </c>
      <c r="C431" s="61">
        <v>5.4000000000000006E-2</v>
      </c>
    </row>
    <row r="432" spans="1:3" ht="13" x14ac:dyDescent="0.3">
      <c r="A432" s="61">
        <v>0.42700000000000338</v>
      </c>
      <c r="B432" s="61">
        <v>2.2000000000000002E-2</v>
      </c>
      <c r="C432" s="61">
        <v>5.4000000000000006E-2</v>
      </c>
    </row>
    <row r="433" spans="1:3" ht="13" x14ac:dyDescent="0.3">
      <c r="A433" s="61">
        <v>0.42800000000000338</v>
      </c>
      <c r="B433" s="61">
        <v>2.2000000000000002E-2</v>
      </c>
      <c r="C433" s="61">
        <v>5.4000000000000006E-2</v>
      </c>
    </row>
    <row r="434" spans="1:3" ht="13" x14ac:dyDescent="0.3">
      <c r="A434" s="61">
        <v>0.42900000000000338</v>
      </c>
      <c r="B434" s="61">
        <v>2.1000000000000001E-2</v>
      </c>
      <c r="C434" s="61">
        <v>5.4000000000000006E-2</v>
      </c>
    </row>
    <row r="435" spans="1:3" ht="13" x14ac:dyDescent="0.3">
      <c r="A435" s="61">
        <v>0.43000000000000344</v>
      </c>
      <c r="B435" s="61">
        <v>2.1000000000000001E-2</v>
      </c>
      <c r="C435" s="61">
        <v>5.2999999999999999E-2</v>
      </c>
    </row>
    <row r="436" spans="1:3" ht="13" x14ac:dyDescent="0.3">
      <c r="A436" s="61">
        <v>0.43100000000000344</v>
      </c>
      <c r="B436" s="61">
        <v>2.1000000000000001E-2</v>
      </c>
      <c r="C436" s="61">
        <v>5.2999999999999999E-2</v>
      </c>
    </row>
    <row r="437" spans="1:3" ht="13" x14ac:dyDescent="0.3">
      <c r="A437" s="61">
        <v>0.43200000000000344</v>
      </c>
      <c r="B437" s="61">
        <v>2.1000000000000001E-2</v>
      </c>
      <c r="C437" s="61">
        <v>5.2999999999999999E-2</v>
      </c>
    </row>
    <row r="438" spans="1:3" ht="13" x14ac:dyDescent="0.3">
      <c r="A438" s="61">
        <v>0.43300000000000344</v>
      </c>
      <c r="B438" s="61">
        <v>2.1000000000000001E-2</v>
      </c>
      <c r="C438" s="61">
        <v>5.2999999999999999E-2</v>
      </c>
    </row>
    <row r="439" spans="1:3" ht="13" x14ac:dyDescent="0.3">
      <c r="A439" s="61">
        <v>0.43400000000000349</v>
      </c>
      <c r="B439" s="61">
        <v>2.1000000000000001E-2</v>
      </c>
      <c r="C439" s="61">
        <v>5.2000000000000005E-2</v>
      </c>
    </row>
    <row r="440" spans="1:3" ht="13" x14ac:dyDescent="0.3">
      <c r="A440" s="61">
        <v>0.43500000000000349</v>
      </c>
      <c r="B440" s="61">
        <v>2.1000000000000001E-2</v>
      </c>
      <c r="C440" s="61">
        <v>5.2000000000000005E-2</v>
      </c>
    </row>
    <row r="441" spans="1:3" ht="13" x14ac:dyDescent="0.3">
      <c r="A441" s="61">
        <v>0.4360000000000035</v>
      </c>
      <c r="B441" s="61">
        <v>0.02</v>
      </c>
      <c r="C441" s="61">
        <v>5.2000000000000005E-2</v>
      </c>
    </row>
    <row r="442" spans="1:3" ht="13" x14ac:dyDescent="0.3">
      <c r="A442" s="61">
        <v>0.4370000000000035</v>
      </c>
      <c r="B442" s="61">
        <v>0.02</v>
      </c>
      <c r="C442" s="61">
        <v>5.2000000000000005E-2</v>
      </c>
    </row>
    <row r="443" spans="1:3" ht="13" x14ac:dyDescent="0.3">
      <c r="A443" s="61">
        <v>0.4380000000000035</v>
      </c>
      <c r="B443" s="61">
        <v>0.02</v>
      </c>
      <c r="C443" s="61">
        <v>5.0999999999999997E-2</v>
      </c>
    </row>
    <row r="444" spans="1:3" ht="13" x14ac:dyDescent="0.3">
      <c r="A444" s="61">
        <v>0.43900000000000355</v>
      </c>
      <c r="B444" s="61">
        <v>0.02</v>
      </c>
      <c r="C444" s="61">
        <v>5.0999999999999997E-2</v>
      </c>
    </row>
    <row r="445" spans="1:3" ht="13" x14ac:dyDescent="0.3">
      <c r="A445" s="61">
        <v>0.44000000000000355</v>
      </c>
      <c r="B445" s="61">
        <v>0.02</v>
      </c>
      <c r="C445" s="61">
        <v>5.0999999999999997E-2</v>
      </c>
    </row>
    <row r="446" spans="1:3" ht="13" x14ac:dyDescent="0.3">
      <c r="A446" s="61">
        <v>0.44100000000000356</v>
      </c>
      <c r="B446" s="61">
        <v>0.02</v>
      </c>
      <c r="C446" s="61">
        <v>5.0999999999999997E-2</v>
      </c>
    </row>
    <row r="447" spans="1:3" ht="13" x14ac:dyDescent="0.3">
      <c r="A447" s="61">
        <v>0.44200000000000356</v>
      </c>
      <c r="B447" s="61">
        <v>1.9E-2</v>
      </c>
      <c r="C447" s="61">
        <v>5.0999999999999997E-2</v>
      </c>
    </row>
    <row r="448" spans="1:3" ht="13" x14ac:dyDescent="0.3">
      <c r="A448" s="61">
        <v>0.44300000000000361</v>
      </c>
      <c r="B448" s="61">
        <v>1.9E-2</v>
      </c>
      <c r="C448" s="61">
        <v>0.05</v>
      </c>
    </row>
    <row r="449" spans="1:3" ht="13" x14ac:dyDescent="0.3">
      <c r="A449" s="61">
        <v>0.44400000000000361</v>
      </c>
      <c r="B449" s="61">
        <v>1.9E-2</v>
      </c>
      <c r="C449" s="61">
        <v>0.05</v>
      </c>
    </row>
    <row r="450" spans="1:3" ht="13" x14ac:dyDescent="0.3">
      <c r="A450" s="61">
        <v>0.44500000000000361</v>
      </c>
      <c r="B450" s="61">
        <v>1.9E-2</v>
      </c>
      <c r="C450" s="61">
        <v>0.05</v>
      </c>
    </row>
    <row r="451" spans="1:3" ht="13" x14ac:dyDescent="0.3">
      <c r="A451" s="61">
        <v>0.44600000000000362</v>
      </c>
      <c r="B451" s="61">
        <v>1.9E-2</v>
      </c>
      <c r="C451" s="61">
        <v>0.05</v>
      </c>
    </row>
    <row r="452" spans="1:3" ht="13" x14ac:dyDescent="0.3">
      <c r="A452" s="61">
        <v>0.44700000000000367</v>
      </c>
      <c r="B452" s="61">
        <v>1.9E-2</v>
      </c>
      <c r="C452" s="61">
        <v>4.9000000000000002E-2</v>
      </c>
    </row>
    <row r="453" spans="1:3" ht="13" x14ac:dyDescent="0.3">
      <c r="A453" s="61">
        <v>0.44800000000000367</v>
      </c>
      <c r="B453" s="61">
        <v>1.8000000000000002E-2</v>
      </c>
      <c r="C453" s="61">
        <v>4.9000000000000002E-2</v>
      </c>
    </row>
    <row r="454" spans="1:3" ht="13" x14ac:dyDescent="0.3">
      <c r="A454" s="61">
        <v>0.44900000000000367</v>
      </c>
      <c r="B454" s="61">
        <v>1.8000000000000002E-2</v>
      </c>
      <c r="C454" s="61">
        <v>4.9000000000000002E-2</v>
      </c>
    </row>
    <row r="455" spans="1:3" ht="13" x14ac:dyDescent="0.3">
      <c r="A455" s="61">
        <v>0.45000000000000367</v>
      </c>
      <c r="B455" s="61">
        <v>1.8000000000000002E-2</v>
      </c>
      <c r="C455" s="61">
        <v>4.9000000000000002E-2</v>
      </c>
    </row>
    <row r="456" spans="1:3" ht="13" x14ac:dyDescent="0.3">
      <c r="A456" s="61">
        <v>0.45100000000000373</v>
      </c>
      <c r="B456" s="61">
        <v>1.8000000000000002E-2</v>
      </c>
      <c r="C456" s="61">
        <v>4.8000000000000001E-2</v>
      </c>
    </row>
    <row r="457" spans="1:3" ht="13" x14ac:dyDescent="0.3">
      <c r="A457" s="61">
        <v>0.45200000000000373</v>
      </c>
      <c r="B457" s="61">
        <v>1.8000000000000002E-2</v>
      </c>
      <c r="C457" s="61">
        <v>4.8000000000000001E-2</v>
      </c>
    </row>
    <row r="458" spans="1:3" ht="13" x14ac:dyDescent="0.3">
      <c r="A458" s="61">
        <v>0.45300000000000373</v>
      </c>
      <c r="B458" s="61">
        <v>1.8000000000000002E-2</v>
      </c>
      <c r="C458" s="61">
        <v>4.8000000000000001E-2</v>
      </c>
    </row>
    <row r="459" spans="1:3" ht="13" x14ac:dyDescent="0.3">
      <c r="A459" s="61">
        <v>0.45400000000000373</v>
      </c>
      <c r="B459" s="61">
        <v>1.7000000000000001E-2</v>
      </c>
      <c r="C459" s="61">
        <v>4.8000000000000001E-2</v>
      </c>
    </row>
    <row r="460" spans="1:3" ht="13" x14ac:dyDescent="0.3">
      <c r="A460" s="61">
        <v>0.45500000000000379</v>
      </c>
      <c r="B460" s="61">
        <v>1.7000000000000001E-2</v>
      </c>
      <c r="C460" s="61">
        <v>4.7E-2</v>
      </c>
    </row>
    <row r="461" spans="1:3" ht="13" x14ac:dyDescent="0.3">
      <c r="A461" s="61">
        <v>0.45600000000000379</v>
      </c>
      <c r="B461" s="61">
        <v>1.7000000000000001E-2</v>
      </c>
      <c r="C461" s="61">
        <v>4.7E-2</v>
      </c>
    </row>
    <row r="462" spans="1:3" ht="13" x14ac:dyDescent="0.3">
      <c r="A462" s="61">
        <v>0.45700000000000379</v>
      </c>
      <c r="B462" s="61">
        <v>1.7000000000000001E-2</v>
      </c>
      <c r="C462" s="61">
        <v>4.7E-2</v>
      </c>
    </row>
    <row r="463" spans="1:3" ht="13" x14ac:dyDescent="0.3">
      <c r="A463" s="61">
        <v>0.45800000000000379</v>
      </c>
      <c r="B463" s="61">
        <v>1.7000000000000001E-2</v>
      </c>
      <c r="C463" s="61">
        <v>4.7E-2</v>
      </c>
    </row>
    <row r="464" spans="1:3" ht="13" x14ac:dyDescent="0.3">
      <c r="A464" s="61">
        <v>0.45900000000000385</v>
      </c>
      <c r="B464" s="61">
        <v>1.7000000000000001E-2</v>
      </c>
      <c r="C464" s="61">
        <v>4.7E-2</v>
      </c>
    </row>
    <row r="465" spans="1:3" ht="13" x14ac:dyDescent="0.3">
      <c r="A465" s="61">
        <v>0.46000000000000385</v>
      </c>
      <c r="B465" s="61">
        <v>1.6E-2</v>
      </c>
      <c r="C465" s="61">
        <v>4.5999999999999999E-2</v>
      </c>
    </row>
    <row r="466" spans="1:3" ht="13" x14ac:dyDescent="0.3">
      <c r="A466" s="61">
        <v>0.46100000000000385</v>
      </c>
      <c r="B466" s="61">
        <v>1.6E-2</v>
      </c>
      <c r="C466" s="61">
        <v>4.5999999999999999E-2</v>
      </c>
    </row>
    <row r="467" spans="1:3" ht="13" x14ac:dyDescent="0.3">
      <c r="A467" s="61">
        <v>0.46200000000000385</v>
      </c>
      <c r="B467" s="61">
        <v>1.6E-2</v>
      </c>
      <c r="C467" s="61">
        <v>4.5999999999999999E-2</v>
      </c>
    </row>
    <row r="468" spans="1:3" ht="13" x14ac:dyDescent="0.3">
      <c r="A468" s="61">
        <v>0.46300000000000385</v>
      </c>
      <c r="B468" s="61">
        <v>1.6E-2</v>
      </c>
      <c r="C468" s="61">
        <v>4.5999999999999999E-2</v>
      </c>
    </row>
    <row r="469" spans="1:3" ht="13" x14ac:dyDescent="0.3">
      <c r="A469" s="61">
        <v>0.46400000000000391</v>
      </c>
      <c r="B469" s="61">
        <v>1.6E-2</v>
      </c>
      <c r="C469" s="61">
        <v>4.4999999999999998E-2</v>
      </c>
    </row>
    <row r="470" spans="1:3" ht="13" x14ac:dyDescent="0.3">
      <c r="A470" s="61">
        <v>0.46500000000000391</v>
      </c>
      <c r="B470" s="61">
        <v>1.6E-2</v>
      </c>
      <c r="C470" s="61">
        <v>4.4999999999999998E-2</v>
      </c>
    </row>
    <row r="471" spans="1:3" ht="13" x14ac:dyDescent="0.3">
      <c r="A471" s="61">
        <v>0.46600000000000391</v>
      </c>
      <c r="B471" s="61">
        <v>1.6E-2</v>
      </c>
      <c r="C471" s="61">
        <v>4.4999999999999998E-2</v>
      </c>
    </row>
    <row r="472" spans="1:3" ht="13" x14ac:dyDescent="0.3">
      <c r="A472" s="61">
        <v>0.46700000000000391</v>
      </c>
      <c r="B472" s="61">
        <v>1.4999999999999999E-2</v>
      </c>
      <c r="C472" s="61">
        <v>4.4999999999999998E-2</v>
      </c>
    </row>
    <row r="473" spans="1:3" ht="13" x14ac:dyDescent="0.3">
      <c r="A473" s="61">
        <v>0.46800000000000397</v>
      </c>
      <c r="B473" s="61">
        <v>1.4999999999999999E-2</v>
      </c>
      <c r="C473" s="61">
        <v>4.4000000000000004E-2</v>
      </c>
    </row>
    <row r="474" spans="1:3" ht="13" x14ac:dyDescent="0.3">
      <c r="A474" s="61">
        <v>0.46900000000000397</v>
      </c>
      <c r="B474" s="61">
        <v>1.4999999999999999E-2</v>
      </c>
      <c r="C474" s="61">
        <v>4.4000000000000004E-2</v>
      </c>
    </row>
    <row r="475" spans="1:3" ht="13" x14ac:dyDescent="0.3">
      <c r="A475" s="61">
        <v>0.47000000000000397</v>
      </c>
      <c r="B475" s="61">
        <v>1.4999999999999999E-2</v>
      </c>
      <c r="C475" s="61">
        <v>4.4000000000000004E-2</v>
      </c>
    </row>
    <row r="476" spans="1:3" ht="13" x14ac:dyDescent="0.3">
      <c r="A476" s="61">
        <v>0.47100000000000397</v>
      </c>
      <c r="B476" s="61">
        <v>1.4999999999999999E-2</v>
      </c>
      <c r="C476" s="61">
        <v>4.4000000000000004E-2</v>
      </c>
    </row>
    <row r="477" spans="1:3" ht="13" x14ac:dyDescent="0.3">
      <c r="A477" s="61">
        <v>0.47200000000000403</v>
      </c>
      <c r="B477" s="61">
        <v>1.4999999999999999E-2</v>
      </c>
      <c r="C477" s="61">
        <v>4.4000000000000004E-2</v>
      </c>
    </row>
    <row r="478" spans="1:3" ht="13" x14ac:dyDescent="0.3">
      <c r="A478" s="61">
        <v>0.47300000000000403</v>
      </c>
      <c r="B478" s="61">
        <v>1.3999999999999999E-2</v>
      </c>
      <c r="C478" s="61">
        <v>4.2999999999999997E-2</v>
      </c>
    </row>
    <row r="479" spans="1:3" ht="13" x14ac:dyDescent="0.3">
      <c r="A479" s="61">
        <v>0.47400000000000403</v>
      </c>
      <c r="B479" s="61">
        <v>1.3999999999999999E-2</v>
      </c>
      <c r="C479" s="61">
        <v>4.2999999999999997E-2</v>
      </c>
    </row>
    <row r="480" spans="1:3" ht="13" x14ac:dyDescent="0.3">
      <c r="A480" s="61">
        <v>0.47500000000000403</v>
      </c>
      <c r="B480" s="61">
        <v>1.3999999999999999E-2</v>
      </c>
      <c r="C480" s="61">
        <v>4.2999999999999997E-2</v>
      </c>
    </row>
    <row r="481" spans="1:3" ht="13" x14ac:dyDescent="0.3">
      <c r="A481" s="61">
        <v>0.47600000000000409</v>
      </c>
      <c r="B481" s="61">
        <v>1.3999999999999999E-2</v>
      </c>
      <c r="C481" s="61">
        <v>4.2999999999999997E-2</v>
      </c>
    </row>
    <row r="482" spans="1:3" ht="13" x14ac:dyDescent="0.3">
      <c r="A482" s="61">
        <v>0.47700000000000409</v>
      </c>
      <c r="B482" s="61">
        <v>1.3999999999999999E-2</v>
      </c>
      <c r="C482" s="61">
        <v>4.2000000000000003E-2</v>
      </c>
    </row>
    <row r="483" spans="1:3" ht="13" x14ac:dyDescent="0.3">
      <c r="A483" s="61">
        <v>0.47800000000000409</v>
      </c>
      <c r="B483" s="61">
        <v>1.3999999999999999E-2</v>
      </c>
      <c r="C483" s="61">
        <v>4.2000000000000003E-2</v>
      </c>
    </row>
    <row r="484" spans="1:3" ht="13" x14ac:dyDescent="0.3">
      <c r="A484" s="61">
        <v>0.47900000000000409</v>
      </c>
      <c r="B484" s="61">
        <v>1.3000000000000001E-2</v>
      </c>
      <c r="C484" s="61">
        <v>4.2000000000000003E-2</v>
      </c>
    </row>
    <row r="485" spans="1:3" ht="13" x14ac:dyDescent="0.3">
      <c r="A485" s="61">
        <v>0.48000000000000415</v>
      </c>
      <c r="B485" s="61">
        <v>1.3000000000000001E-2</v>
      </c>
      <c r="C485" s="61">
        <v>4.2000000000000003E-2</v>
      </c>
    </row>
    <row r="486" spans="1:3" ht="13" x14ac:dyDescent="0.3">
      <c r="A486" s="61">
        <v>0.48100000000000415</v>
      </c>
      <c r="B486" s="61">
        <v>1.3000000000000001E-2</v>
      </c>
      <c r="C486" s="61">
        <v>4.0999999999999995E-2</v>
      </c>
    </row>
    <row r="487" spans="1:3" ht="13" x14ac:dyDescent="0.3">
      <c r="A487" s="61">
        <v>0.48200000000000415</v>
      </c>
      <c r="B487" s="61">
        <v>1.3000000000000001E-2</v>
      </c>
      <c r="C487" s="61">
        <v>4.0999999999999995E-2</v>
      </c>
    </row>
    <row r="488" spans="1:3" ht="13" x14ac:dyDescent="0.3">
      <c r="A488" s="61">
        <v>0.48300000000000415</v>
      </c>
      <c r="B488" s="61">
        <v>1.3000000000000001E-2</v>
      </c>
      <c r="C488" s="61">
        <v>4.0999999999999995E-2</v>
      </c>
    </row>
    <row r="489" spans="1:3" ht="13" x14ac:dyDescent="0.3">
      <c r="A489" s="61">
        <v>0.4840000000000042</v>
      </c>
      <c r="B489" s="61">
        <v>1.3000000000000001E-2</v>
      </c>
      <c r="C489" s="61">
        <v>4.0999999999999995E-2</v>
      </c>
    </row>
    <row r="490" spans="1:3" ht="13" x14ac:dyDescent="0.3">
      <c r="A490" s="61">
        <v>0.48500000000000421</v>
      </c>
      <c r="B490" s="61">
        <v>1.3000000000000001E-2</v>
      </c>
      <c r="C490" s="61">
        <v>0.04</v>
      </c>
    </row>
    <row r="491" spans="1:3" ht="13" x14ac:dyDescent="0.3">
      <c r="A491" s="61">
        <v>0.48600000000000421</v>
      </c>
      <c r="B491" s="61">
        <v>1.2E-2</v>
      </c>
      <c r="C491" s="61">
        <v>0.04</v>
      </c>
    </row>
    <row r="492" spans="1:3" ht="13" x14ac:dyDescent="0.3">
      <c r="A492" s="61">
        <v>0.48700000000000421</v>
      </c>
      <c r="B492" s="61">
        <v>1.2E-2</v>
      </c>
      <c r="C492" s="61">
        <v>0.04</v>
      </c>
    </row>
    <row r="493" spans="1:3" ht="13" x14ac:dyDescent="0.3">
      <c r="A493" s="61">
        <v>0.48800000000000421</v>
      </c>
      <c r="B493" s="61">
        <v>1.2E-2</v>
      </c>
      <c r="C493" s="61">
        <v>0.04</v>
      </c>
    </row>
    <row r="494" spans="1:3" ht="13" x14ac:dyDescent="0.3">
      <c r="A494" s="61">
        <v>0.48900000000000426</v>
      </c>
      <c r="B494" s="61">
        <v>1.2E-2</v>
      </c>
      <c r="C494" s="61">
        <v>3.9E-2</v>
      </c>
    </row>
    <row r="495" spans="1:3" ht="13" x14ac:dyDescent="0.3">
      <c r="A495" s="61">
        <v>0.49000000000000427</v>
      </c>
      <c r="B495" s="61">
        <v>1.2E-2</v>
      </c>
      <c r="C495" s="61">
        <v>3.9E-2</v>
      </c>
    </row>
    <row r="496" spans="1:3" ht="13" x14ac:dyDescent="0.3">
      <c r="A496" s="61">
        <v>0.49100000000000427</v>
      </c>
      <c r="B496" s="61">
        <v>1.2E-2</v>
      </c>
      <c r="C496" s="61">
        <v>3.9E-2</v>
      </c>
    </row>
    <row r="497" spans="1:3" ht="13" x14ac:dyDescent="0.3">
      <c r="A497" s="61">
        <v>0.49200000000000427</v>
      </c>
      <c r="B497" s="61">
        <v>1.1000000000000001E-2</v>
      </c>
      <c r="C497" s="61">
        <v>3.9E-2</v>
      </c>
    </row>
    <row r="498" spans="1:3" ht="13" x14ac:dyDescent="0.3">
      <c r="A498" s="61">
        <v>0.49300000000000432</v>
      </c>
      <c r="B498" s="61">
        <v>1.1000000000000001E-2</v>
      </c>
      <c r="C498" s="61">
        <v>3.9E-2</v>
      </c>
    </row>
    <row r="499" spans="1:3" ht="13" x14ac:dyDescent="0.3">
      <c r="A499" s="61">
        <v>0.49400000000000432</v>
      </c>
      <c r="B499" s="61">
        <v>1.1000000000000001E-2</v>
      </c>
      <c r="C499" s="61">
        <v>3.7999999999999999E-2</v>
      </c>
    </row>
    <row r="500" spans="1:3" ht="13" x14ac:dyDescent="0.3">
      <c r="A500" s="61">
        <v>0.49500000000000433</v>
      </c>
      <c r="B500" s="61">
        <v>1.1000000000000001E-2</v>
      </c>
      <c r="C500" s="61">
        <v>3.7999999999999999E-2</v>
      </c>
    </row>
    <row r="501" spans="1:3" ht="13" x14ac:dyDescent="0.3">
      <c r="A501" s="61">
        <v>0.49600000000000433</v>
      </c>
      <c r="B501" s="61">
        <v>1.1000000000000001E-2</v>
      </c>
      <c r="C501" s="61">
        <v>3.7999999999999999E-2</v>
      </c>
    </row>
    <row r="502" spans="1:3" ht="13" x14ac:dyDescent="0.3">
      <c r="A502" s="61">
        <v>0.49700000000000438</v>
      </c>
      <c r="B502" s="61">
        <v>1.1000000000000001E-2</v>
      </c>
      <c r="C502" s="61">
        <v>3.7999999999999999E-2</v>
      </c>
    </row>
    <row r="503" spans="1:3" ht="13" x14ac:dyDescent="0.3">
      <c r="A503" s="61">
        <v>0.49800000000000438</v>
      </c>
      <c r="B503" s="61">
        <v>1.1000000000000001E-2</v>
      </c>
      <c r="C503" s="61">
        <v>3.7000000000000005E-2</v>
      </c>
    </row>
    <row r="504" spans="1:3" ht="13" x14ac:dyDescent="0.3">
      <c r="A504" s="61">
        <v>0.49900000000000438</v>
      </c>
      <c r="B504" s="61">
        <v>0.01</v>
      </c>
      <c r="C504" s="61">
        <v>3.7000000000000005E-2</v>
      </c>
    </row>
    <row r="505" spans="1:3" ht="13" x14ac:dyDescent="0.3">
      <c r="A505" s="61">
        <v>0.50000000000000444</v>
      </c>
      <c r="B505" s="61">
        <v>0.01</v>
      </c>
      <c r="C505" s="61">
        <v>3.7000000000000005E-2</v>
      </c>
    </row>
    <row r="506" spans="1:3" ht="13" x14ac:dyDescent="0.3">
      <c r="A506" s="61">
        <v>0.50100000000000444</v>
      </c>
      <c r="B506" s="61">
        <v>0.01</v>
      </c>
      <c r="C506" s="61">
        <v>3.7000000000000005E-2</v>
      </c>
    </row>
    <row r="507" spans="1:3" ht="13" x14ac:dyDescent="0.3">
      <c r="A507" s="61">
        <v>0.50200000000000444</v>
      </c>
      <c r="B507" s="61">
        <v>0.01</v>
      </c>
      <c r="C507" s="61">
        <v>3.6000000000000004E-2</v>
      </c>
    </row>
    <row r="508" spans="1:3" ht="13" x14ac:dyDescent="0.3">
      <c r="A508" s="61">
        <v>0.50300000000000444</v>
      </c>
      <c r="B508" s="61">
        <v>0.01</v>
      </c>
      <c r="C508" s="61">
        <v>3.6000000000000004E-2</v>
      </c>
    </row>
    <row r="509" spans="1:3" ht="13" x14ac:dyDescent="0.3">
      <c r="A509" s="61">
        <v>0.50400000000000444</v>
      </c>
      <c r="B509" s="61">
        <v>0.01</v>
      </c>
      <c r="C509" s="61">
        <v>3.6000000000000004E-2</v>
      </c>
    </row>
    <row r="510" spans="1:3" ht="13" x14ac:dyDescent="0.3">
      <c r="A510" s="61">
        <v>0.50500000000000445</v>
      </c>
      <c r="B510" s="61">
        <v>0.01</v>
      </c>
      <c r="C510" s="61">
        <v>3.6000000000000004E-2</v>
      </c>
    </row>
    <row r="511" spans="1:3" ht="13" x14ac:dyDescent="0.3">
      <c r="A511" s="61">
        <v>0.50600000000000445</v>
      </c>
      <c r="B511" s="61">
        <v>9.0000000000000011E-3</v>
      </c>
      <c r="C511" s="61">
        <v>3.5000000000000003E-2</v>
      </c>
    </row>
    <row r="512" spans="1:3" ht="13" x14ac:dyDescent="0.3">
      <c r="A512" s="61">
        <v>0.50700000000000456</v>
      </c>
      <c r="B512" s="61">
        <v>9.0000000000000011E-3</v>
      </c>
      <c r="C512" s="61">
        <v>3.5000000000000003E-2</v>
      </c>
    </row>
    <row r="513" spans="1:3" ht="13" x14ac:dyDescent="0.3">
      <c r="A513" s="61">
        <v>0.50800000000000456</v>
      </c>
      <c r="B513" s="61">
        <v>9.0000000000000011E-3</v>
      </c>
      <c r="C513" s="61">
        <v>3.5000000000000003E-2</v>
      </c>
    </row>
    <row r="514" spans="1:3" ht="13" x14ac:dyDescent="0.3">
      <c r="A514" s="61">
        <v>0.50900000000000456</v>
      </c>
      <c r="B514" s="61">
        <v>9.0000000000000011E-3</v>
      </c>
      <c r="C514" s="61">
        <v>3.5000000000000003E-2</v>
      </c>
    </row>
    <row r="515" spans="1:3" ht="13" x14ac:dyDescent="0.3">
      <c r="A515" s="61">
        <v>0.51000000000000456</v>
      </c>
      <c r="B515" s="61">
        <v>9.0000000000000011E-3</v>
      </c>
      <c r="C515" s="61">
        <v>3.5000000000000003E-2</v>
      </c>
    </row>
    <row r="516" spans="1:3" ht="13" x14ac:dyDescent="0.3">
      <c r="A516" s="61">
        <v>0.51100000000000456</v>
      </c>
      <c r="B516" s="61">
        <v>9.0000000000000011E-3</v>
      </c>
      <c r="C516" s="61">
        <v>3.4000000000000002E-2</v>
      </c>
    </row>
    <row r="517" spans="1:3" ht="13" x14ac:dyDescent="0.3">
      <c r="A517" s="61">
        <v>0.51200000000000456</v>
      </c>
      <c r="B517" s="61">
        <v>9.0000000000000011E-3</v>
      </c>
      <c r="C517" s="61">
        <v>3.4000000000000002E-2</v>
      </c>
    </row>
    <row r="518" spans="1:3" ht="13" x14ac:dyDescent="0.3">
      <c r="A518" s="61">
        <v>0.51300000000000456</v>
      </c>
      <c r="B518" s="61">
        <v>8.0000000000000002E-3</v>
      </c>
      <c r="C518" s="61">
        <v>3.4000000000000002E-2</v>
      </c>
    </row>
    <row r="519" spans="1:3" ht="13" x14ac:dyDescent="0.3">
      <c r="A519" s="61">
        <v>0.51400000000000456</v>
      </c>
      <c r="B519" s="61">
        <v>8.0000000000000002E-3</v>
      </c>
      <c r="C519" s="61">
        <v>3.4000000000000002E-2</v>
      </c>
    </row>
    <row r="520" spans="1:3" ht="13" x14ac:dyDescent="0.3">
      <c r="A520" s="61">
        <v>0.51500000000000457</v>
      </c>
      <c r="B520" s="61">
        <v>8.0000000000000002E-3</v>
      </c>
      <c r="C520" s="61">
        <v>3.3000000000000002E-2</v>
      </c>
    </row>
    <row r="521" spans="1:3" ht="13" x14ac:dyDescent="0.3">
      <c r="A521" s="61">
        <v>0.51600000000000468</v>
      </c>
      <c r="B521" s="61">
        <v>8.0000000000000002E-3</v>
      </c>
      <c r="C521" s="61">
        <v>3.3000000000000002E-2</v>
      </c>
    </row>
    <row r="522" spans="1:3" ht="13" x14ac:dyDescent="0.3">
      <c r="A522" s="61">
        <v>0.51700000000000468</v>
      </c>
      <c r="B522" s="61">
        <v>8.0000000000000002E-3</v>
      </c>
      <c r="C522" s="61">
        <v>3.3000000000000002E-2</v>
      </c>
    </row>
    <row r="523" spans="1:3" ht="13" x14ac:dyDescent="0.3">
      <c r="A523" s="61">
        <v>0.51800000000000468</v>
      </c>
      <c r="B523" s="61">
        <v>8.0000000000000002E-3</v>
      </c>
      <c r="C523" s="61">
        <v>3.3000000000000002E-2</v>
      </c>
    </row>
    <row r="524" spans="1:3" ht="13" x14ac:dyDescent="0.3">
      <c r="A524" s="61">
        <v>0.51900000000000468</v>
      </c>
      <c r="B524" s="61">
        <v>8.0000000000000002E-3</v>
      </c>
      <c r="C524" s="61">
        <v>3.3000000000000002E-2</v>
      </c>
    </row>
    <row r="525" spans="1:3" ht="13" x14ac:dyDescent="0.3">
      <c r="A525" s="61">
        <v>0.52000000000000468</v>
      </c>
      <c r="B525" s="61">
        <v>6.9999999999999993E-3</v>
      </c>
      <c r="C525" s="61">
        <v>3.2000000000000001E-2</v>
      </c>
    </row>
    <row r="526" spans="1:3" ht="13" x14ac:dyDescent="0.3">
      <c r="A526" s="61">
        <v>0.52100000000000468</v>
      </c>
      <c r="B526" s="61">
        <v>6.9999999999999993E-3</v>
      </c>
      <c r="C526" s="61">
        <v>3.2000000000000001E-2</v>
      </c>
    </row>
    <row r="527" spans="1:3" ht="13" x14ac:dyDescent="0.3">
      <c r="A527" s="61">
        <v>0.52200000000000468</v>
      </c>
      <c r="B527" s="61">
        <v>6.9999999999999993E-3</v>
      </c>
      <c r="C527" s="61">
        <v>3.2000000000000001E-2</v>
      </c>
    </row>
    <row r="528" spans="1:3" ht="13" x14ac:dyDescent="0.3">
      <c r="A528" s="61">
        <v>0.52300000000000468</v>
      </c>
      <c r="B528" s="61">
        <v>6.9999999999999993E-3</v>
      </c>
      <c r="C528" s="61">
        <v>3.2000000000000001E-2</v>
      </c>
    </row>
    <row r="529" spans="1:3" ht="13" x14ac:dyDescent="0.3">
      <c r="A529" s="61">
        <v>0.5240000000000048</v>
      </c>
      <c r="B529" s="61">
        <v>6.9999999999999993E-3</v>
      </c>
      <c r="C529" s="61">
        <v>3.1E-2</v>
      </c>
    </row>
    <row r="530" spans="1:3" ht="13" x14ac:dyDescent="0.3">
      <c r="A530" s="61">
        <v>0.5250000000000048</v>
      </c>
      <c r="B530" s="61">
        <v>6.9999999999999993E-3</v>
      </c>
      <c r="C530" s="61">
        <v>3.1E-2</v>
      </c>
    </row>
    <row r="531" spans="1:3" ht="13" x14ac:dyDescent="0.3">
      <c r="A531" s="61">
        <v>0.5260000000000048</v>
      </c>
      <c r="B531" s="61">
        <v>6.0000000000000001E-3</v>
      </c>
      <c r="C531" s="61">
        <v>3.1E-2</v>
      </c>
    </row>
    <row r="532" spans="1:3" ht="13" x14ac:dyDescent="0.3">
      <c r="A532" s="61">
        <v>0.5270000000000048</v>
      </c>
      <c r="B532" s="61">
        <v>6.0000000000000001E-3</v>
      </c>
      <c r="C532" s="61">
        <v>3.1E-2</v>
      </c>
    </row>
    <row r="533" spans="1:3" ht="13" x14ac:dyDescent="0.3">
      <c r="A533" s="61">
        <v>0.5280000000000048</v>
      </c>
      <c r="B533" s="61">
        <v>6.0000000000000001E-3</v>
      </c>
      <c r="C533" s="61">
        <v>3.1E-2</v>
      </c>
    </row>
    <row r="534" spans="1:3" ht="13" x14ac:dyDescent="0.3">
      <c r="A534" s="61">
        <v>0.5290000000000048</v>
      </c>
      <c r="B534" s="61">
        <v>6.0000000000000001E-3</v>
      </c>
      <c r="C534" s="61">
        <v>0.03</v>
      </c>
    </row>
    <row r="535" spans="1:3" ht="13" x14ac:dyDescent="0.3">
      <c r="A535" s="61">
        <v>0.5300000000000048</v>
      </c>
      <c r="B535" s="61">
        <v>6.0000000000000001E-3</v>
      </c>
      <c r="C535" s="61">
        <v>0.03</v>
      </c>
    </row>
    <row r="536" spans="1:3" ht="13" x14ac:dyDescent="0.3">
      <c r="A536" s="61">
        <v>0.5310000000000048</v>
      </c>
      <c r="B536" s="61">
        <v>6.0000000000000001E-3</v>
      </c>
      <c r="C536" s="61">
        <v>0.03</v>
      </c>
    </row>
    <row r="537" spans="1:3" ht="13" x14ac:dyDescent="0.3">
      <c r="A537" s="61">
        <v>0.53200000000000491</v>
      </c>
      <c r="B537" s="61">
        <v>6.0000000000000001E-3</v>
      </c>
      <c r="C537" s="61">
        <v>0.03</v>
      </c>
    </row>
    <row r="538" spans="1:3" ht="13" x14ac:dyDescent="0.3">
      <c r="A538" s="61">
        <v>0.53300000000000491</v>
      </c>
      <c r="B538" s="61">
        <v>5.0000000000000001E-3</v>
      </c>
      <c r="C538" s="61">
        <v>2.8999999999999998E-2</v>
      </c>
    </row>
    <row r="539" spans="1:3" ht="13" x14ac:dyDescent="0.3">
      <c r="A539" s="61">
        <v>0.53400000000000492</v>
      </c>
      <c r="B539" s="61">
        <v>5.0000000000000001E-3</v>
      </c>
      <c r="C539" s="61">
        <v>2.8999999999999998E-2</v>
      </c>
    </row>
    <row r="540" spans="1:3" ht="13" x14ac:dyDescent="0.3">
      <c r="A540" s="61">
        <v>0.53500000000000492</v>
      </c>
      <c r="B540" s="61">
        <v>5.0000000000000001E-3</v>
      </c>
      <c r="C540" s="61">
        <v>2.8999999999999998E-2</v>
      </c>
    </row>
    <row r="541" spans="1:3" ht="13" x14ac:dyDescent="0.3">
      <c r="A541" s="61">
        <v>0.53600000000000492</v>
      </c>
      <c r="B541" s="61">
        <v>5.0000000000000001E-3</v>
      </c>
      <c r="C541" s="61">
        <v>2.8999999999999998E-2</v>
      </c>
    </row>
    <row r="542" spans="1:3" ht="13" x14ac:dyDescent="0.3">
      <c r="A542" s="61">
        <v>0.53700000000000492</v>
      </c>
      <c r="B542" s="61">
        <v>5.0000000000000001E-3</v>
      </c>
      <c r="C542" s="61">
        <v>2.8999999999999998E-2</v>
      </c>
    </row>
    <row r="543" spans="1:3" ht="13" x14ac:dyDescent="0.3">
      <c r="A543" s="61">
        <v>0.53800000000000492</v>
      </c>
      <c r="B543" s="61">
        <v>5.0000000000000001E-3</v>
      </c>
      <c r="C543" s="61">
        <v>2.7999999999999997E-2</v>
      </c>
    </row>
    <row r="544" spans="1:3" ht="13" x14ac:dyDescent="0.3">
      <c r="A544" s="61">
        <v>0.53900000000000492</v>
      </c>
      <c r="B544" s="61">
        <v>5.0000000000000001E-3</v>
      </c>
      <c r="C544" s="61">
        <v>2.7999999999999997E-2</v>
      </c>
    </row>
    <row r="545" spans="1:3" ht="13" x14ac:dyDescent="0.3">
      <c r="A545" s="61">
        <v>0.54000000000000492</v>
      </c>
      <c r="B545" s="61">
        <v>4.0000000000000001E-3</v>
      </c>
      <c r="C545" s="61">
        <v>2.7999999999999997E-2</v>
      </c>
    </row>
    <row r="546" spans="1:3" ht="13" x14ac:dyDescent="0.3">
      <c r="A546" s="61">
        <v>0.54100000000000503</v>
      </c>
      <c r="B546" s="61">
        <v>4.0000000000000001E-3</v>
      </c>
      <c r="C546" s="61">
        <v>2.7999999999999997E-2</v>
      </c>
    </row>
    <row r="547" spans="1:3" ht="13" x14ac:dyDescent="0.3">
      <c r="A547" s="61">
        <v>0.54200000000000503</v>
      </c>
      <c r="B547" s="61">
        <v>4.0000000000000001E-3</v>
      </c>
      <c r="C547" s="61">
        <v>2.7000000000000003E-2</v>
      </c>
    </row>
    <row r="548" spans="1:3" ht="13" x14ac:dyDescent="0.3">
      <c r="A548" s="61">
        <v>0.54300000000000503</v>
      </c>
      <c r="B548" s="61">
        <v>4.0000000000000001E-3</v>
      </c>
      <c r="C548" s="61">
        <v>2.7000000000000003E-2</v>
      </c>
    </row>
    <row r="549" spans="1:3" ht="13" x14ac:dyDescent="0.3">
      <c r="A549" s="61">
        <v>0.54400000000000504</v>
      </c>
      <c r="B549" s="61">
        <v>4.0000000000000001E-3</v>
      </c>
      <c r="C549" s="61">
        <v>2.7000000000000003E-2</v>
      </c>
    </row>
    <row r="550" spans="1:3" ht="13" x14ac:dyDescent="0.3">
      <c r="A550" s="61">
        <v>0.54500000000000504</v>
      </c>
      <c r="B550" s="61">
        <v>4.0000000000000001E-3</v>
      </c>
      <c r="C550" s="61">
        <v>2.7000000000000003E-2</v>
      </c>
    </row>
    <row r="551" spans="1:3" ht="13" x14ac:dyDescent="0.3">
      <c r="A551" s="61">
        <v>0.54600000000000504</v>
      </c>
      <c r="B551" s="61">
        <v>4.0000000000000001E-3</v>
      </c>
      <c r="C551" s="61">
        <v>2.7000000000000003E-2</v>
      </c>
    </row>
    <row r="552" spans="1:3" ht="13" x14ac:dyDescent="0.3">
      <c r="A552" s="61">
        <v>0.54700000000000504</v>
      </c>
      <c r="B552" s="61">
        <v>3.0000000000000001E-3</v>
      </c>
      <c r="C552" s="61">
        <v>2.6000000000000002E-2</v>
      </c>
    </row>
    <row r="553" spans="1:3" ht="13" x14ac:dyDescent="0.3">
      <c r="A553" s="61">
        <v>0.54800000000000504</v>
      </c>
      <c r="B553" s="61">
        <v>3.0000000000000001E-3</v>
      </c>
      <c r="C553" s="61">
        <v>2.6000000000000002E-2</v>
      </c>
    </row>
    <row r="554" spans="1:3" ht="13" x14ac:dyDescent="0.3">
      <c r="A554" s="61">
        <v>0.54900000000000515</v>
      </c>
      <c r="B554" s="61">
        <v>3.0000000000000001E-3</v>
      </c>
      <c r="C554" s="61">
        <v>2.6000000000000002E-2</v>
      </c>
    </row>
    <row r="555" spans="1:3" ht="13" x14ac:dyDescent="0.3">
      <c r="A555" s="61">
        <v>0.55000000000000515</v>
      </c>
      <c r="B555" s="61">
        <v>3.0000000000000001E-3</v>
      </c>
      <c r="C555" s="61">
        <v>2.6000000000000002E-2</v>
      </c>
    </row>
    <row r="556" spans="1:3" ht="13" x14ac:dyDescent="0.3">
      <c r="A556" s="61">
        <v>0.55100000000000515</v>
      </c>
      <c r="B556" s="61">
        <v>3.0000000000000001E-3</v>
      </c>
      <c r="C556" s="61">
        <v>2.5000000000000001E-2</v>
      </c>
    </row>
    <row r="557" spans="1:3" ht="13" x14ac:dyDescent="0.3">
      <c r="A557" s="61">
        <v>0.55200000000000515</v>
      </c>
      <c r="B557" s="61">
        <v>3.0000000000000001E-3</v>
      </c>
      <c r="C557" s="61">
        <v>2.5000000000000001E-2</v>
      </c>
    </row>
    <row r="558" spans="1:3" ht="13" x14ac:dyDescent="0.3">
      <c r="A558" s="61">
        <v>0.55300000000000515</v>
      </c>
      <c r="B558" s="61">
        <v>3.0000000000000001E-3</v>
      </c>
      <c r="C558" s="61">
        <v>2.5000000000000001E-2</v>
      </c>
    </row>
    <row r="559" spans="1:3" ht="13" x14ac:dyDescent="0.3">
      <c r="A559" s="61">
        <v>0.55400000000000515</v>
      </c>
      <c r="B559" s="61">
        <v>2E-3</v>
      </c>
      <c r="C559" s="61">
        <v>2.5000000000000001E-2</v>
      </c>
    </row>
    <row r="560" spans="1:3" ht="13" x14ac:dyDescent="0.3">
      <c r="A560" s="61">
        <v>0.55500000000000516</v>
      </c>
      <c r="B560" s="61">
        <v>2E-3</v>
      </c>
      <c r="C560" s="61">
        <v>2.5000000000000001E-2</v>
      </c>
    </row>
    <row r="561" spans="1:3" ht="13" x14ac:dyDescent="0.3">
      <c r="A561" s="61">
        <v>0.55600000000000516</v>
      </c>
      <c r="B561" s="61">
        <v>2E-3</v>
      </c>
      <c r="C561" s="61">
        <v>2.4E-2</v>
      </c>
    </row>
    <row r="562" spans="1:3" ht="13" x14ac:dyDescent="0.3">
      <c r="A562" s="61">
        <v>0.55700000000000527</v>
      </c>
      <c r="B562" s="61">
        <v>2E-3</v>
      </c>
      <c r="C562" s="61">
        <v>2.4E-2</v>
      </c>
    </row>
    <row r="563" spans="1:3" ht="13" x14ac:dyDescent="0.3">
      <c r="A563" s="61">
        <v>0.55800000000000527</v>
      </c>
      <c r="B563" s="61">
        <v>2E-3</v>
      </c>
      <c r="C563" s="61">
        <v>2.4E-2</v>
      </c>
    </row>
    <row r="564" spans="1:3" ht="13" x14ac:dyDescent="0.3">
      <c r="A564" s="61">
        <v>0.55900000000000527</v>
      </c>
      <c r="B564" s="61">
        <v>2E-3</v>
      </c>
      <c r="C564" s="61">
        <v>2.4E-2</v>
      </c>
    </row>
    <row r="565" spans="1:3" ht="13" x14ac:dyDescent="0.3">
      <c r="A565" s="61">
        <v>0.56000000000000527</v>
      </c>
      <c r="B565" s="61">
        <v>2E-3</v>
      </c>
      <c r="C565" s="61">
        <v>2.3E-2</v>
      </c>
    </row>
    <row r="566" spans="1:3" ht="13" x14ac:dyDescent="0.3">
      <c r="A566" s="61">
        <v>0.56100000000000527</v>
      </c>
      <c r="B566" s="61">
        <v>1E-3</v>
      </c>
      <c r="C566" s="61">
        <v>2.3E-2</v>
      </c>
    </row>
    <row r="567" spans="1:3" ht="13" x14ac:dyDescent="0.3">
      <c r="A567" s="61">
        <v>0.56200000000000527</v>
      </c>
      <c r="B567" s="61">
        <v>1E-3</v>
      </c>
      <c r="C567" s="61">
        <v>2.3E-2</v>
      </c>
    </row>
    <row r="568" spans="1:3" ht="13" x14ac:dyDescent="0.3">
      <c r="A568" s="61">
        <v>0.56300000000000527</v>
      </c>
      <c r="B568" s="61">
        <v>1E-3</v>
      </c>
      <c r="C568" s="61">
        <v>2.3E-2</v>
      </c>
    </row>
    <row r="569" spans="1:3" ht="13" x14ac:dyDescent="0.3">
      <c r="A569" s="61">
        <v>0.56400000000000527</v>
      </c>
      <c r="B569" s="61">
        <v>1E-3</v>
      </c>
      <c r="C569" s="61">
        <v>2.2000000000000002E-2</v>
      </c>
    </row>
    <row r="570" spans="1:3" ht="13" x14ac:dyDescent="0.3">
      <c r="A570" s="61">
        <v>0.56500000000000528</v>
      </c>
      <c r="B570" s="61">
        <v>1E-3</v>
      </c>
      <c r="C570" s="61">
        <v>2.2000000000000002E-2</v>
      </c>
    </row>
    <row r="571" spans="1:3" ht="13" x14ac:dyDescent="0.3">
      <c r="A571" s="61">
        <v>0.56600000000000539</v>
      </c>
      <c r="B571" s="61">
        <v>1E-3</v>
      </c>
      <c r="C571" s="61">
        <v>2.2000000000000002E-2</v>
      </c>
    </row>
    <row r="572" spans="1:3" ht="13" x14ac:dyDescent="0.3">
      <c r="A572" s="61">
        <v>0.56700000000000539</v>
      </c>
      <c r="B572" s="61">
        <v>1E-3</v>
      </c>
      <c r="C572" s="61">
        <v>2.2000000000000002E-2</v>
      </c>
    </row>
    <row r="573" spans="1:3" ht="13" x14ac:dyDescent="0.3">
      <c r="A573" s="61">
        <v>0.56800000000000539</v>
      </c>
      <c r="B573" s="61">
        <v>0</v>
      </c>
      <c r="C573" s="61">
        <v>2.1000000000000001E-2</v>
      </c>
    </row>
    <row r="574" spans="1:3" ht="13" x14ac:dyDescent="0.3">
      <c r="A574" s="61">
        <v>0.56900000000000539</v>
      </c>
      <c r="B574" s="61">
        <v>0</v>
      </c>
      <c r="C574" s="61">
        <v>2.1000000000000001E-2</v>
      </c>
    </row>
    <row r="575" spans="1:3" ht="13" x14ac:dyDescent="0.3">
      <c r="A575" s="61">
        <v>0.57000000000000539</v>
      </c>
      <c r="B575" s="61">
        <v>0</v>
      </c>
      <c r="C575" s="61">
        <v>2.1000000000000001E-2</v>
      </c>
    </row>
    <row r="576" spans="1:3" ht="13" x14ac:dyDescent="0.3">
      <c r="A576" s="61">
        <v>0.57100000000000539</v>
      </c>
      <c r="B576" s="61">
        <v>0</v>
      </c>
      <c r="C576" s="61">
        <v>2.1000000000000001E-2</v>
      </c>
    </row>
    <row r="577" spans="1:3" ht="13" x14ac:dyDescent="0.3">
      <c r="A577" s="61">
        <v>0.57200000000000539</v>
      </c>
      <c r="B577" s="61">
        <v>0</v>
      </c>
      <c r="C577" s="61">
        <v>2.1000000000000001E-2</v>
      </c>
    </row>
    <row r="578" spans="1:3" ht="13" x14ac:dyDescent="0.3">
      <c r="A578" s="61">
        <v>0.57300000000000539</v>
      </c>
      <c r="B578" s="61">
        <v>0</v>
      </c>
      <c r="C578" s="61">
        <v>0.02</v>
      </c>
    </row>
    <row r="579" spans="1:3" ht="13" x14ac:dyDescent="0.3">
      <c r="A579" s="61">
        <v>0.57400000000000551</v>
      </c>
      <c r="B579" s="61">
        <v>0</v>
      </c>
      <c r="C579" s="61">
        <v>0.02</v>
      </c>
    </row>
    <row r="580" spans="1:3" ht="13" x14ac:dyDescent="0.3">
      <c r="A580" s="61">
        <v>0.57500000000000551</v>
      </c>
      <c r="B580" s="61">
        <v>0</v>
      </c>
      <c r="C580" s="61">
        <v>0.02</v>
      </c>
    </row>
    <row r="581" spans="1:3" ht="13" x14ac:dyDescent="0.3">
      <c r="A581" s="61">
        <v>0.57600000000000551</v>
      </c>
      <c r="B581" s="61">
        <v>0</v>
      </c>
      <c r="C581" s="61">
        <v>0.02</v>
      </c>
    </row>
    <row r="582" spans="1:3" ht="13" x14ac:dyDescent="0.3">
      <c r="A582" s="61">
        <v>0.57700000000000551</v>
      </c>
      <c r="B582" s="61">
        <v>0</v>
      </c>
      <c r="C582" s="61">
        <v>1.9E-2</v>
      </c>
    </row>
    <row r="583" spans="1:3" ht="13" x14ac:dyDescent="0.3">
      <c r="A583" s="61">
        <v>0.57800000000000551</v>
      </c>
      <c r="B583" s="61">
        <v>0</v>
      </c>
      <c r="C583" s="61">
        <v>1.9E-2</v>
      </c>
    </row>
    <row r="584" spans="1:3" ht="13" x14ac:dyDescent="0.3">
      <c r="A584" s="61">
        <v>0.57900000000000551</v>
      </c>
      <c r="B584" s="61">
        <v>0</v>
      </c>
      <c r="C584" s="61">
        <v>1.9E-2</v>
      </c>
    </row>
    <row r="585" spans="1:3" ht="13" x14ac:dyDescent="0.3">
      <c r="A585" s="61">
        <v>0.58000000000000551</v>
      </c>
      <c r="B585" s="61">
        <v>0</v>
      </c>
      <c r="C585" s="61">
        <v>1.9E-2</v>
      </c>
    </row>
    <row r="586" spans="1:3" ht="13" x14ac:dyDescent="0.3">
      <c r="A586" s="61">
        <v>0.58100000000000551</v>
      </c>
      <c r="B586" s="61">
        <v>0</v>
      </c>
      <c r="C586" s="61">
        <v>1.8000000000000002E-2</v>
      </c>
    </row>
    <row r="587" spans="1:3" ht="13" x14ac:dyDescent="0.3">
      <c r="A587" s="61">
        <v>0.58200000000000562</v>
      </c>
      <c r="B587" s="61">
        <v>0</v>
      </c>
      <c r="C587" s="61">
        <v>1.8000000000000002E-2</v>
      </c>
    </row>
    <row r="588" spans="1:3" ht="13" x14ac:dyDescent="0.3">
      <c r="A588" s="61">
        <v>0.58300000000000562</v>
      </c>
      <c r="B588" s="61">
        <v>0</v>
      </c>
      <c r="C588" s="61">
        <v>1.8000000000000002E-2</v>
      </c>
    </row>
    <row r="589" spans="1:3" ht="13" x14ac:dyDescent="0.3">
      <c r="A589" s="61">
        <v>0.58400000000000563</v>
      </c>
      <c r="B589" s="61">
        <v>0</v>
      </c>
      <c r="C589" s="61">
        <v>1.8000000000000002E-2</v>
      </c>
    </row>
    <row r="590" spans="1:3" ht="13" x14ac:dyDescent="0.3">
      <c r="A590" s="61">
        <v>0.58500000000000563</v>
      </c>
      <c r="B590" s="61">
        <v>0</v>
      </c>
      <c r="C590" s="61">
        <v>1.8000000000000002E-2</v>
      </c>
    </row>
    <row r="591" spans="1:3" ht="13" x14ac:dyDescent="0.3">
      <c r="A591" s="61">
        <v>0.58600000000000563</v>
      </c>
      <c r="B591" s="61">
        <v>0</v>
      </c>
      <c r="C591" s="61">
        <v>1.7000000000000001E-2</v>
      </c>
    </row>
    <row r="592" spans="1:3" ht="13" x14ac:dyDescent="0.3">
      <c r="A592" s="61">
        <v>0.58700000000000563</v>
      </c>
      <c r="B592" s="61">
        <v>0</v>
      </c>
      <c r="C592" s="61">
        <v>1.7000000000000001E-2</v>
      </c>
    </row>
    <row r="593" spans="1:3" ht="13" x14ac:dyDescent="0.3">
      <c r="A593" s="61">
        <v>0.58800000000000563</v>
      </c>
      <c r="B593" s="61">
        <v>0</v>
      </c>
      <c r="C593" s="61">
        <v>1.7000000000000001E-2</v>
      </c>
    </row>
    <row r="594" spans="1:3" ht="13" x14ac:dyDescent="0.3">
      <c r="A594" s="61">
        <v>0.58900000000000563</v>
      </c>
      <c r="B594" s="61">
        <v>0</v>
      </c>
      <c r="C594" s="61">
        <v>1.7000000000000001E-2</v>
      </c>
    </row>
    <row r="595" spans="1:3" ht="13" x14ac:dyDescent="0.3">
      <c r="A595" s="61">
        <v>0.59000000000000563</v>
      </c>
      <c r="B595" s="61">
        <v>0</v>
      </c>
      <c r="C595" s="61">
        <v>1.6E-2</v>
      </c>
    </row>
    <row r="596" spans="1:3" ht="13" x14ac:dyDescent="0.3">
      <c r="A596" s="61">
        <v>0.59100000000000574</v>
      </c>
      <c r="B596" s="61">
        <v>0</v>
      </c>
      <c r="C596" s="61">
        <v>1.6E-2</v>
      </c>
    </row>
    <row r="597" spans="1:3" ht="13" x14ac:dyDescent="0.3">
      <c r="A597" s="61">
        <v>0.59200000000000574</v>
      </c>
      <c r="B597" s="61">
        <v>0</v>
      </c>
      <c r="C597" s="61">
        <v>1.6E-2</v>
      </c>
    </row>
    <row r="598" spans="1:3" ht="13" x14ac:dyDescent="0.3">
      <c r="A598" s="61">
        <v>0.59300000000000574</v>
      </c>
      <c r="B598" s="61">
        <v>0</v>
      </c>
      <c r="C598" s="61">
        <v>1.6E-2</v>
      </c>
    </row>
    <row r="599" spans="1:3" ht="13" x14ac:dyDescent="0.3">
      <c r="A599" s="61">
        <v>0.59400000000000575</v>
      </c>
      <c r="B599" s="61">
        <v>0</v>
      </c>
      <c r="C599" s="61">
        <v>1.6E-2</v>
      </c>
    </row>
    <row r="600" spans="1:3" ht="13" x14ac:dyDescent="0.3">
      <c r="A600" s="61">
        <v>0.59500000000000575</v>
      </c>
      <c r="B600" s="61">
        <v>0</v>
      </c>
      <c r="C600" s="61">
        <v>1.4999999999999999E-2</v>
      </c>
    </row>
    <row r="601" spans="1:3" ht="13" x14ac:dyDescent="0.3">
      <c r="A601" s="61">
        <v>0.59600000000000575</v>
      </c>
      <c r="B601" s="61">
        <v>0</v>
      </c>
      <c r="C601" s="61">
        <v>1.4999999999999999E-2</v>
      </c>
    </row>
    <row r="602" spans="1:3" ht="13" x14ac:dyDescent="0.3">
      <c r="A602" s="61">
        <v>0.59700000000000575</v>
      </c>
      <c r="B602" s="61">
        <v>0</v>
      </c>
      <c r="C602" s="61">
        <v>1.4999999999999999E-2</v>
      </c>
    </row>
    <row r="603" spans="1:3" ht="13" x14ac:dyDescent="0.3">
      <c r="A603" s="61">
        <v>0.59800000000000575</v>
      </c>
      <c r="B603" s="61">
        <v>0</v>
      </c>
      <c r="C603" s="61">
        <v>1.4999999999999999E-2</v>
      </c>
    </row>
    <row r="604" spans="1:3" ht="13" x14ac:dyDescent="0.3">
      <c r="A604" s="61">
        <v>0.59900000000000586</v>
      </c>
      <c r="B604" s="61">
        <v>0</v>
      </c>
      <c r="C604" s="61">
        <v>1.4999999999999999E-2</v>
      </c>
    </row>
    <row r="605" spans="1:3" ht="13" x14ac:dyDescent="0.3">
      <c r="A605" s="61">
        <v>0.60000000000000586</v>
      </c>
      <c r="B605" s="61">
        <v>0</v>
      </c>
      <c r="C605" s="61">
        <v>1.3999999999999999E-2</v>
      </c>
    </row>
    <row r="606" spans="1:3" ht="13" x14ac:dyDescent="0.3">
      <c r="A606" s="61">
        <v>0.60100000000000586</v>
      </c>
      <c r="B606" s="61">
        <v>0</v>
      </c>
      <c r="C606" s="61">
        <v>1.3999999999999999E-2</v>
      </c>
    </row>
    <row r="607" spans="1:3" ht="13" x14ac:dyDescent="0.3">
      <c r="A607" s="61">
        <v>0.60200000000000586</v>
      </c>
      <c r="B607" s="61">
        <v>0</v>
      </c>
      <c r="C607" s="61">
        <v>1.3999999999999999E-2</v>
      </c>
    </row>
    <row r="608" spans="1:3" ht="13" x14ac:dyDescent="0.3">
      <c r="A608" s="61">
        <v>0.60300000000000586</v>
      </c>
      <c r="B608" s="61">
        <v>0</v>
      </c>
      <c r="C608" s="61">
        <v>1.3000000000000001E-2</v>
      </c>
    </row>
    <row r="609" spans="1:3" ht="13" x14ac:dyDescent="0.3">
      <c r="A609" s="61">
        <v>0.60400000000000587</v>
      </c>
      <c r="B609" s="61">
        <v>0</v>
      </c>
      <c r="C609" s="61">
        <v>1.3000000000000001E-2</v>
      </c>
    </row>
    <row r="610" spans="1:3" ht="13" x14ac:dyDescent="0.3">
      <c r="A610" s="61">
        <v>0.60500000000000587</v>
      </c>
      <c r="B610" s="61">
        <v>0</v>
      </c>
      <c r="C610" s="61">
        <v>1.3000000000000001E-2</v>
      </c>
    </row>
    <row r="611" spans="1:3" ht="13" x14ac:dyDescent="0.3">
      <c r="A611" s="61">
        <v>0.60600000000000587</v>
      </c>
      <c r="B611" s="61">
        <v>0</v>
      </c>
      <c r="C611" s="61">
        <v>1.3000000000000001E-2</v>
      </c>
    </row>
    <row r="612" spans="1:3" ht="13" x14ac:dyDescent="0.3">
      <c r="A612" s="61">
        <v>0.60700000000000598</v>
      </c>
      <c r="B612" s="61">
        <v>0</v>
      </c>
      <c r="C612" s="61">
        <v>1.2E-2</v>
      </c>
    </row>
    <row r="613" spans="1:3" ht="13" x14ac:dyDescent="0.3">
      <c r="A613" s="61">
        <v>0.60800000000000598</v>
      </c>
      <c r="B613" s="61">
        <v>0</v>
      </c>
      <c r="C613" s="61">
        <v>1.2E-2</v>
      </c>
    </row>
    <row r="614" spans="1:3" ht="13" x14ac:dyDescent="0.3">
      <c r="A614" s="61">
        <v>0.60900000000000598</v>
      </c>
      <c r="B614" s="61">
        <v>0</v>
      </c>
      <c r="C614" s="61">
        <v>1.2E-2</v>
      </c>
    </row>
    <row r="615" spans="1:3" ht="13" x14ac:dyDescent="0.3">
      <c r="A615" s="61">
        <v>0.61000000000000598</v>
      </c>
      <c r="B615" s="61">
        <v>0</v>
      </c>
      <c r="C615" s="61">
        <v>1.1000000000000001E-2</v>
      </c>
    </row>
    <row r="616" spans="1:3" ht="13" x14ac:dyDescent="0.3">
      <c r="A616" s="61">
        <v>0.61100000000000598</v>
      </c>
      <c r="B616" s="61">
        <v>0</v>
      </c>
      <c r="C616" s="61">
        <v>1.1000000000000001E-2</v>
      </c>
    </row>
    <row r="617" spans="1:3" ht="13" x14ac:dyDescent="0.3">
      <c r="A617" s="61">
        <v>0.61200000000000598</v>
      </c>
      <c r="B617" s="61">
        <v>0</v>
      </c>
      <c r="C617" s="61">
        <v>1.1000000000000001E-2</v>
      </c>
    </row>
    <row r="618" spans="1:3" ht="13" x14ac:dyDescent="0.3">
      <c r="A618" s="61">
        <v>0.61300000000000598</v>
      </c>
      <c r="B618" s="61">
        <v>0</v>
      </c>
      <c r="C618" s="61">
        <v>1.1000000000000001E-2</v>
      </c>
    </row>
    <row r="619" spans="1:3" ht="13" x14ac:dyDescent="0.3">
      <c r="A619" s="61">
        <v>0.61400000000000599</v>
      </c>
      <c r="B619" s="61">
        <v>0</v>
      </c>
      <c r="C619" s="61">
        <v>0.01</v>
      </c>
    </row>
    <row r="620" spans="1:3" ht="13" x14ac:dyDescent="0.3">
      <c r="A620" s="61">
        <v>0.61500000000000599</v>
      </c>
      <c r="B620" s="61">
        <v>0</v>
      </c>
      <c r="C620" s="61">
        <v>0.01</v>
      </c>
    </row>
    <row r="621" spans="1:3" ht="13" x14ac:dyDescent="0.3">
      <c r="A621" s="61">
        <v>0.6160000000000061</v>
      </c>
      <c r="B621" s="61">
        <v>0</v>
      </c>
      <c r="C621" s="61">
        <v>0.01</v>
      </c>
    </row>
    <row r="622" spans="1:3" ht="13" x14ac:dyDescent="0.3">
      <c r="A622" s="61">
        <v>0.6170000000000061</v>
      </c>
      <c r="B622" s="61">
        <v>0</v>
      </c>
      <c r="C622" s="61">
        <v>0.01</v>
      </c>
    </row>
    <row r="623" spans="1:3" ht="13" x14ac:dyDescent="0.3">
      <c r="A623" s="61">
        <v>0.6180000000000061</v>
      </c>
      <c r="B623" s="61">
        <v>0</v>
      </c>
      <c r="C623" s="61">
        <v>9.0000000000000011E-3</v>
      </c>
    </row>
    <row r="624" spans="1:3" ht="13" x14ac:dyDescent="0.3">
      <c r="A624" s="61">
        <v>0.6190000000000061</v>
      </c>
      <c r="B624" s="61">
        <v>0</v>
      </c>
      <c r="C624" s="61">
        <v>9.0000000000000011E-3</v>
      </c>
    </row>
    <row r="625" spans="1:3" ht="13" x14ac:dyDescent="0.3">
      <c r="A625" s="61">
        <v>0.6200000000000061</v>
      </c>
      <c r="B625" s="61">
        <v>0</v>
      </c>
      <c r="C625" s="61">
        <v>9.0000000000000011E-3</v>
      </c>
    </row>
    <row r="626" spans="1:3" ht="13" x14ac:dyDescent="0.3">
      <c r="A626" s="61">
        <v>0.6210000000000061</v>
      </c>
      <c r="B626" s="61">
        <v>0</v>
      </c>
      <c r="C626" s="61">
        <v>9.0000000000000011E-3</v>
      </c>
    </row>
    <row r="627" spans="1:3" ht="13" x14ac:dyDescent="0.3">
      <c r="A627" s="61">
        <v>0.6220000000000061</v>
      </c>
      <c r="B627" s="61">
        <v>0</v>
      </c>
      <c r="C627" s="61">
        <v>8.0000000000000002E-3</v>
      </c>
    </row>
    <row r="628" spans="1:3" ht="13" x14ac:dyDescent="0.3">
      <c r="A628" s="61">
        <v>0.6230000000000061</v>
      </c>
      <c r="B628" s="61">
        <v>0</v>
      </c>
      <c r="C628" s="61">
        <v>8.0000000000000002E-3</v>
      </c>
    </row>
    <row r="629" spans="1:3" ht="13" x14ac:dyDescent="0.3">
      <c r="A629" s="61">
        <v>0.62400000000000622</v>
      </c>
      <c r="B629" s="61">
        <v>0</v>
      </c>
      <c r="C629" s="61">
        <v>8.0000000000000002E-3</v>
      </c>
    </row>
    <row r="630" spans="1:3" ht="13" x14ac:dyDescent="0.3">
      <c r="A630" s="61">
        <v>0.62500000000000622</v>
      </c>
      <c r="B630" s="61">
        <v>0</v>
      </c>
      <c r="C630" s="61">
        <v>8.0000000000000002E-3</v>
      </c>
    </row>
    <row r="631" spans="1:3" ht="13" x14ac:dyDescent="0.3">
      <c r="A631" s="61">
        <v>0.62600000000000622</v>
      </c>
      <c r="B631" s="61">
        <v>0</v>
      </c>
      <c r="C631" s="61">
        <v>8.0000000000000002E-3</v>
      </c>
    </row>
    <row r="632" spans="1:3" ht="13" x14ac:dyDescent="0.3">
      <c r="A632" s="61">
        <v>0.62700000000000622</v>
      </c>
      <c r="B632" s="61">
        <v>0</v>
      </c>
      <c r="C632" s="61">
        <v>6.9999999999999993E-3</v>
      </c>
    </row>
    <row r="633" spans="1:3" ht="13" x14ac:dyDescent="0.3">
      <c r="A633" s="61">
        <v>0.62800000000000622</v>
      </c>
      <c r="B633" s="61">
        <v>0</v>
      </c>
      <c r="C633" s="61">
        <v>6.9999999999999993E-3</v>
      </c>
    </row>
    <row r="634" spans="1:3" ht="13" x14ac:dyDescent="0.3">
      <c r="A634" s="61">
        <v>0.62900000000000622</v>
      </c>
      <c r="B634" s="61">
        <v>0</v>
      </c>
      <c r="C634" s="61">
        <v>6.9999999999999993E-3</v>
      </c>
    </row>
    <row r="635" spans="1:3" ht="13" x14ac:dyDescent="0.3">
      <c r="A635" s="61">
        <v>0.63000000000000622</v>
      </c>
      <c r="B635" s="61">
        <v>0</v>
      </c>
      <c r="C635" s="61">
        <v>6.9999999999999993E-3</v>
      </c>
    </row>
    <row r="636" spans="1:3" ht="13" x14ac:dyDescent="0.3">
      <c r="A636" s="61">
        <v>0.63100000000000622</v>
      </c>
      <c r="B636" s="61">
        <v>0</v>
      </c>
      <c r="C636" s="61">
        <v>6.9999999999999993E-3</v>
      </c>
    </row>
    <row r="637" spans="1:3" ht="13" x14ac:dyDescent="0.3">
      <c r="A637" s="61">
        <v>0.63200000000000633</v>
      </c>
      <c r="B637" s="61">
        <v>0</v>
      </c>
      <c r="C637" s="61">
        <v>6.0000000000000001E-3</v>
      </c>
    </row>
    <row r="638" spans="1:3" ht="13" x14ac:dyDescent="0.3">
      <c r="A638" s="61">
        <v>0.63300000000000634</v>
      </c>
      <c r="B638" s="61">
        <v>0</v>
      </c>
      <c r="C638" s="61">
        <v>6.0000000000000001E-3</v>
      </c>
    </row>
    <row r="639" spans="1:3" ht="13" x14ac:dyDescent="0.3">
      <c r="A639" s="61">
        <v>0.63400000000000634</v>
      </c>
      <c r="B639" s="61">
        <v>0</v>
      </c>
      <c r="C639" s="61">
        <v>6.0000000000000001E-3</v>
      </c>
    </row>
    <row r="640" spans="1:3" ht="13" x14ac:dyDescent="0.3">
      <c r="A640" s="61">
        <v>0.63500000000000634</v>
      </c>
      <c r="B640" s="61">
        <v>0</v>
      </c>
      <c r="C640" s="61">
        <v>6.0000000000000001E-3</v>
      </c>
    </row>
    <row r="641" spans="1:3" ht="13" x14ac:dyDescent="0.3">
      <c r="A641" s="61">
        <v>0.63600000000000634</v>
      </c>
      <c r="B641" s="61">
        <v>0</v>
      </c>
      <c r="C641" s="61">
        <v>6.0000000000000001E-3</v>
      </c>
    </row>
    <row r="642" spans="1:3" ht="13" x14ac:dyDescent="0.3">
      <c r="A642" s="61">
        <v>0.63700000000000634</v>
      </c>
      <c r="B642" s="61">
        <v>0</v>
      </c>
      <c r="C642" s="61">
        <v>5.0000000000000001E-3</v>
      </c>
    </row>
    <row r="643" spans="1:3" ht="13" x14ac:dyDescent="0.3">
      <c r="A643" s="61">
        <v>0.63800000000000634</v>
      </c>
      <c r="B643" s="61">
        <v>0</v>
      </c>
      <c r="C643" s="61">
        <v>5.0000000000000001E-3</v>
      </c>
    </row>
    <row r="644" spans="1:3" ht="13" x14ac:dyDescent="0.3">
      <c r="A644" s="61">
        <v>0.63900000000000634</v>
      </c>
      <c r="B644" s="61">
        <v>0</v>
      </c>
      <c r="C644" s="61">
        <v>5.0000000000000001E-3</v>
      </c>
    </row>
    <row r="645" spans="1:3" ht="13" x14ac:dyDescent="0.3">
      <c r="A645" s="61">
        <v>0.64000000000000634</v>
      </c>
      <c r="B645" s="61">
        <v>0</v>
      </c>
      <c r="C645" s="61">
        <v>5.0000000000000001E-3</v>
      </c>
    </row>
    <row r="646" spans="1:3" ht="13" x14ac:dyDescent="0.3">
      <c r="A646" s="61">
        <v>0.64100000000000634</v>
      </c>
      <c r="B646" s="61">
        <v>0</v>
      </c>
      <c r="C646" s="61">
        <v>5.0000000000000001E-3</v>
      </c>
    </row>
    <row r="647" spans="1:3" ht="13" x14ac:dyDescent="0.3">
      <c r="A647" s="61">
        <v>0.64200000000000623</v>
      </c>
      <c r="B647" s="61">
        <v>0</v>
      </c>
      <c r="C647" s="61">
        <v>4.0000000000000001E-3</v>
      </c>
    </row>
    <row r="648" spans="1:3" ht="13" x14ac:dyDescent="0.3">
      <c r="A648" s="61">
        <v>0.64300000000000623</v>
      </c>
      <c r="B648" s="61">
        <v>0</v>
      </c>
      <c r="C648" s="61">
        <v>4.0000000000000001E-3</v>
      </c>
    </row>
    <row r="649" spans="1:3" ht="13" x14ac:dyDescent="0.3">
      <c r="A649" s="61">
        <v>0.64400000000000612</v>
      </c>
      <c r="B649" s="61">
        <v>0</v>
      </c>
      <c r="C649" s="61">
        <v>4.0000000000000001E-3</v>
      </c>
    </row>
    <row r="650" spans="1:3" ht="13" x14ac:dyDescent="0.3">
      <c r="A650" s="61">
        <v>0.64500000000000612</v>
      </c>
      <c r="B650" s="61">
        <v>0</v>
      </c>
      <c r="C650" s="61">
        <v>4.0000000000000001E-3</v>
      </c>
    </row>
    <row r="651" spans="1:3" ht="13" x14ac:dyDescent="0.3">
      <c r="A651" s="61">
        <v>0.64600000000000601</v>
      </c>
      <c r="B651" s="61">
        <v>0</v>
      </c>
      <c r="C651" s="61">
        <v>4.0000000000000001E-3</v>
      </c>
    </row>
    <row r="652" spans="1:3" ht="13" x14ac:dyDescent="0.3">
      <c r="A652" s="61">
        <v>0.64700000000000601</v>
      </c>
      <c r="B652" s="61">
        <v>0</v>
      </c>
      <c r="C652" s="61">
        <v>3.0000000000000001E-3</v>
      </c>
    </row>
    <row r="653" spans="1:3" ht="13" x14ac:dyDescent="0.3">
      <c r="A653" s="61">
        <v>0.6480000000000059</v>
      </c>
      <c r="B653" s="61">
        <v>0</v>
      </c>
      <c r="C653" s="61">
        <v>3.0000000000000001E-3</v>
      </c>
    </row>
    <row r="654" spans="1:3" ht="13" x14ac:dyDescent="0.3">
      <c r="A654" s="61">
        <v>0.64900000000000591</v>
      </c>
      <c r="B654" s="61">
        <v>0</v>
      </c>
      <c r="C654" s="61">
        <v>3.0000000000000001E-3</v>
      </c>
    </row>
    <row r="655" spans="1:3" ht="13" x14ac:dyDescent="0.3">
      <c r="A655" s="61">
        <v>0.6500000000000058</v>
      </c>
      <c r="B655" s="61">
        <v>0</v>
      </c>
      <c r="C655" s="61">
        <v>3.0000000000000001E-3</v>
      </c>
    </row>
    <row r="656" spans="1:3" ht="13" x14ac:dyDescent="0.3">
      <c r="A656" s="61">
        <v>0.6510000000000058</v>
      </c>
      <c r="B656" s="61">
        <v>0</v>
      </c>
      <c r="C656" s="61">
        <v>3.0000000000000001E-3</v>
      </c>
    </row>
    <row r="657" spans="1:3" ht="13" x14ac:dyDescent="0.3">
      <c r="A657" s="61">
        <v>0.65200000000000569</v>
      </c>
      <c r="B657" s="61">
        <v>0</v>
      </c>
      <c r="C657" s="61">
        <v>2E-3</v>
      </c>
    </row>
    <row r="658" spans="1:3" ht="13" x14ac:dyDescent="0.3">
      <c r="A658" s="61">
        <v>0.65300000000000569</v>
      </c>
      <c r="B658" s="61">
        <v>0</v>
      </c>
      <c r="C658" s="61">
        <v>2E-3</v>
      </c>
    </row>
    <row r="659" spans="1:3" ht="13" x14ac:dyDescent="0.3">
      <c r="A659" s="61">
        <v>0.65400000000000558</v>
      </c>
      <c r="B659" s="61">
        <v>0</v>
      </c>
      <c r="C659" s="61">
        <v>2E-3</v>
      </c>
    </row>
    <row r="660" spans="1:3" ht="13" x14ac:dyDescent="0.3">
      <c r="A660" s="61">
        <v>0.65500000000000558</v>
      </c>
      <c r="B660" s="61">
        <v>0</v>
      </c>
      <c r="C660" s="61">
        <v>2E-3</v>
      </c>
    </row>
    <row r="661" spans="1:3" ht="13" x14ac:dyDescent="0.3">
      <c r="A661" s="61">
        <v>0.65600000000000547</v>
      </c>
      <c r="B661" s="61">
        <v>0</v>
      </c>
      <c r="C661" s="61">
        <v>1E-3</v>
      </c>
    </row>
    <row r="662" spans="1:3" ht="13" x14ac:dyDescent="0.3">
      <c r="A662" s="61">
        <v>0.65700000000000547</v>
      </c>
      <c r="B662" s="61">
        <v>0</v>
      </c>
      <c r="C662" s="61">
        <v>1E-3</v>
      </c>
    </row>
    <row r="663" spans="1:3" ht="13" x14ac:dyDescent="0.3">
      <c r="A663" s="61">
        <v>0.65800000000000536</v>
      </c>
      <c r="B663" s="61">
        <v>0</v>
      </c>
      <c r="C663" s="61">
        <v>1E-3</v>
      </c>
    </row>
    <row r="664" spans="1:3" ht="13" x14ac:dyDescent="0.3">
      <c r="A664" s="61">
        <v>0.65900000000000536</v>
      </c>
      <c r="B664" s="61">
        <v>0</v>
      </c>
      <c r="C664" s="61">
        <v>1E-3</v>
      </c>
    </row>
    <row r="665" spans="1:3" ht="13" x14ac:dyDescent="0.3">
      <c r="A665" s="61">
        <v>0.66000000000000525</v>
      </c>
      <c r="B665" s="61">
        <v>0</v>
      </c>
      <c r="C665" s="61">
        <v>0</v>
      </c>
    </row>
    <row r="666" spans="1:3" ht="13" x14ac:dyDescent="0.3">
      <c r="A666" s="61">
        <v>0.66100000000000525</v>
      </c>
      <c r="B666" s="61">
        <v>0</v>
      </c>
      <c r="C666" s="61">
        <v>0</v>
      </c>
    </row>
    <row r="667" spans="1:3" ht="13" x14ac:dyDescent="0.3">
      <c r="A667" s="61">
        <v>0.66200000000000514</v>
      </c>
      <c r="B667" s="61">
        <v>0</v>
      </c>
      <c r="C667" s="61">
        <v>0</v>
      </c>
    </row>
    <row r="668" spans="1:3" ht="13" x14ac:dyDescent="0.3">
      <c r="A668" s="61">
        <v>0.66300000000000514</v>
      </c>
      <c r="B668" s="61">
        <v>0</v>
      </c>
      <c r="C668" s="61">
        <v>0</v>
      </c>
    </row>
    <row r="669" spans="1:3" ht="13" x14ac:dyDescent="0.3">
      <c r="A669" s="61">
        <v>0.66400000000000503</v>
      </c>
      <c r="B669" s="61">
        <v>0</v>
      </c>
      <c r="C669" s="61">
        <v>0</v>
      </c>
    </row>
    <row r="670" spans="1:3" ht="13" x14ac:dyDescent="0.3">
      <c r="A670" s="61">
        <v>0.66500000000000492</v>
      </c>
      <c r="B670" s="61">
        <v>0</v>
      </c>
      <c r="C670" s="61">
        <v>0</v>
      </c>
    </row>
    <row r="671" spans="1:3" ht="13" x14ac:dyDescent="0.3">
      <c r="A671" s="61">
        <v>0.66600000000000492</v>
      </c>
      <c r="B671" s="61">
        <v>0</v>
      </c>
      <c r="C671" s="61">
        <v>0</v>
      </c>
    </row>
    <row r="672" spans="1:3" ht="13" x14ac:dyDescent="0.3">
      <c r="A672" s="61">
        <v>0.66700000000000481</v>
      </c>
      <c r="B672" s="61">
        <v>0</v>
      </c>
      <c r="C672" s="61">
        <v>0</v>
      </c>
    </row>
    <row r="673" spans="1:3" ht="13" x14ac:dyDescent="0.3">
      <c r="A673" s="61">
        <v>0.66800000000000481</v>
      </c>
      <c r="B673" s="61">
        <v>0</v>
      </c>
      <c r="C673" s="61">
        <v>0</v>
      </c>
    </row>
    <row r="674" spans="1:3" ht="13" x14ac:dyDescent="0.3">
      <c r="A674" s="61">
        <v>0.6690000000000047</v>
      </c>
      <c r="B674" s="61">
        <v>0</v>
      </c>
      <c r="C674" s="61">
        <v>0</v>
      </c>
    </row>
    <row r="675" spans="1:3" ht="13" x14ac:dyDescent="0.3">
      <c r="A675" s="61">
        <v>0.6700000000000047</v>
      </c>
      <c r="B675" s="61">
        <v>0</v>
      </c>
      <c r="C675" s="61">
        <v>0</v>
      </c>
    </row>
    <row r="676" spans="1:3" ht="13" x14ac:dyDescent="0.3">
      <c r="A676" s="61">
        <v>0.67100000000000459</v>
      </c>
      <c r="B676" s="61">
        <v>0</v>
      </c>
      <c r="C676" s="61">
        <v>0</v>
      </c>
    </row>
    <row r="677" spans="1:3" ht="13" x14ac:dyDescent="0.3">
      <c r="A677" s="61">
        <v>0.67200000000000459</v>
      </c>
      <c r="B677" s="61">
        <v>0</v>
      </c>
      <c r="C677" s="61">
        <v>0</v>
      </c>
    </row>
    <row r="678" spans="1:3" ht="13" x14ac:dyDescent="0.3">
      <c r="A678" s="61">
        <v>0.67300000000000448</v>
      </c>
      <c r="B678" s="61">
        <v>0</v>
      </c>
      <c r="C678" s="61">
        <v>0</v>
      </c>
    </row>
    <row r="679" spans="1:3" ht="13" x14ac:dyDescent="0.3">
      <c r="A679" s="61">
        <v>0.67400000000000448</v>
      </c>
      <c r="B679" s="61">
        <v>0</v>
      </c>
      <c r="C679" s="61">
        <v>0</v>
      </c>
    </row>
    <row r="680" spans="1:3" ht="13" x14ac:dyDescent="0.3">
      <c r="A680" s="61">
        <v>0.67500000000000437</v>
      </c>
      <c r="B680" s="61">
        <v>0</v>
      </c>
      <c r="C680" s="61">
        <v>0</v>
      </c>
    </row>
    <row r="681" spans="1:3" ht="13" x14ac:dyDescent="0.3">
      <c r="A681" s="61">
        <v>0.67600000000000438</v>
      </c>
      <c r="B681" s="61">
        <v>0</v>
      </c>
      <c r="C681" s="61">
        <v>0</v>
      </c>
    </row>
    <row r="682" spans="1:3" ht="13" x14ac:dyDescent="0.3">
      <c r="A682" s="61">
        <v>0.67700000000000427</v>
      </c>
      <c r="B682" s="61">
        <v>0</v>
      </c>
      <c r="C682" s="61">
        <v>0</v>
      </c>
    </row>
    <row r="683" spans="1:3" ht="13" x14ac:dyDescent="0.3">
      <c r="A683" s="61">
        <v>0.67800000000000427</v>
      </c>
      <c r="B683" s="61">
        <v>0</v>
      </c>
      <c r="C683" s="61">
        <v>0</v>
      </c>
    </row>
    <row r="684" spans="1:3" ht="13" x14ac:dyDescent="0.3">
      <c r="A684" s="61">
        <v>0.67900000000000416</v>
      </c>
      <c r="B684" s="61">
        <v>0</v>
      </c>
      <c r="C684" s="61">
        <v>0</v>
      </c>
    </row>
    <row r="685" spans="1:3" ht="13" x14ac:dyDescent="0.3">
      <c r="A685" s="61">
        <v>0.68000000000000416</v>
      </c>
      <c r="B685" s="61">
        <v>0</v>
      </c>
      <c r="C685" s="61">
        <v>0</v>
      </c>
    </row>
    <row r="686" spans="1:3" ht="13" x14ac:dyDescent="0.3">
      <c r="A686" s="61">
        <v>0.68100000000000405</v>
      </c>
      <c r="B686" s="61">
        <v>0</v>
      </c>
      <c r="C686" s="61">
        <v>0</v>
      </c>
    </row>
    <row r="687" spans="1:3" ht="13" x14ac:dyDescent="0.3">
      <c r="A687" s="61">
        <v>0.68200000000000405</v>
      </c>
      <c r="B687" s="61">
        <v>0</v>
      </c>
      <c r="C687" s="61">
        <v>0</v>
      </c>
    </row>
    <row r="688" spans="1:3" ht="13" x14ac:dyDescent="0.3">
      <c r="A688" s="61">
        <v>0.68300000000000394</v>
      </c>
      <c r="B688" s="61">
        <v>0</v>
      </c>
      <c r="C688" s="61">
        <v>0</v>
      </c>
    </row>
    <row r="689" spans="1:3" ht="13" x14ac:dyDescent="0.3">
      <c r="A689" s="61">
        <v>0.68400000000000394</v>
      </c>
      <c r="B689" s="61">
        <v>0</v>
      </c>
      <c r="C689" s="61">
        <v>0</v>
      </c>
    </row>
    <row r="690" spans="1:3" ht="13" x14ac:dyDescent="0.3">
      <c r="A690" s="61">
        <v>0.68500000000000383</v>
      </c>
      <c r="B690" s="61">
        <v>0</v>
      </c>
      <c r="C690" s="61">
        <v>0</v>
      </c>
    </row>
    <row r="691" spans="1:3" ht="13" x14ac:dyDescent="0.3">
      <c r="A691" s="61">
        <v>0.68600000000000383</v>
      </c>
      <c r="B691" s="61">
        <v>0</v>
      </c>
      <c r="C691" s="61">
        <v>0</v>
      </c>
    </row>
    <row r="692" spans="1:3" ht="13" x14ac:dyDescent="0.3">
      <c r="A692" s="61">
        <v>0.68700000000000372</v>
      </c>
      <c r="B692" s="61">
        <v>0</v>
      </c>
      <c r="C692" s="61">
        <v>0</v>
      </c>
    </row>
    <row r="693" spans="1:3" ht="13" x14ac:dyDescent="0.3">
      <c r="A693" s="61">
        <v>0.68800000000000372</v>
      </c>
      <c r="B693" s="61">
        <v>0</v>
      </c>
      <c r="C693" s="61">
        <v>0</v>
      </c>
    </row>
    <row r="694" spans="1:3" ht="13" x14ac:dyDescent="0.3">
      <c r="A694" s="61">
        <v>0.68900000000000361</v>
      </c>
      <c r="B694" s="61">
        <v>0</v>
      </c>
      <c r="C694" s="61">
        <v>0</v>
      </c>
    </row>
    <row r="695" spans="1:3" ht="13" x14ac:dyDescent="0.3">
      <c r="A695" s="61">
        <v>0.6900000000000035</v>
      </c>
      <c r="B695" s="61">
        <v>0</v>
      </c>
      <c r="C695" s="61">
        <v>0</v>
      </c>
    </row>
    <row r="696" spans="1:3" ht="13" x14ac:dyDescent="0.3">
      <c r="A696" s="61">
        <v>0.6910000000000035</v>
      </c>
      <c r="B696" s="61">
        <v>0</v>
      </c>
      <c r="C696" s="61">
        <v>0</v>
      </c>
    </row>
    <row r="697" spans="1:3" ht="13" x14ac:dyDescent="0.3">
      <c r="A697" s="61">
        <v>0.69200000000000339</v>
      </c>
      <c r="B697" s="61">
        <v>0</v>
      </c>
      <c r="C697" s="61">
        <v>0</v>
      </c>
    </row>
    <row r="698" spans="1:3" ht="13" x14ac:dyDescent="0.3">
      <c r="A698" s="61">
        <v>0.69300000000000339</v>
      </c>
      <c r="B698" s="61">
        <v>0</v>
      </c>
      <c r="C698" s="61">
        <v>0</v>
      </c>
    </row>
    <row r="699" spans="1:3" ht="13" x14ac:dyDescent="0.3">
      <c r="A699" s="61">
        <v>0.69400000000000328</v>
      </c>
      <c r="B699" s="61">
        <v>0</v>
      </c>
      <c r="C699" s="61">
        <v>0</v>
      </c>
    </row>
    <row r="700" spans="1:3" ht="13" x14ac:dyDescent="0.3">
      <c r="A700" s="61">
        <v>0.69500000000000328</v>
      </c>
      <c r="B700" s="61">
        <v>0</v>
      </c>
      <c r="C700" s="61">
        <v>0</v>
      </c>
    </row>
    <row r="701" spans="1:3" ht="13" x14ac:dyDescent="0.3">
      <c r="A701" s="61">
        <v>0.69600000000000317</v>
      </c>
      <c r="B701" s="61">
        <v>0</v>
      </c>
      <c r="C701" s="61">
        <v>0</v>
      </c>
    </row>
    <row r="702" spans="1:3" ht="13" x14ac:dyDescent="0.3">
      <c r="A702" s="61">
        <v>0.69700000000000317</v>
      </c>
      <c r="B702" s="61">
        <v>0</v>
      </c>
      <c r="C702" s="61">
        <v>0</v>
      </c>
    </row>
    <row r="703" spans="1:3" ht="13" x14ac:dyDescent="0.3">
      <c r="A703" s="61">
        <v>0.69800000000000306</v>
      </c>
      <c r="B703" s="61">
        <v>0</v>
      </c>
      <c r="C703" s="61">
        <v>0</v>
      </c>
    </row>
    <row r="704" spans="1:3" ht="13" x14ac:dyDescent="0.3">
      <c r="A704" s="61">
        <v>0.69900000000000306</v>
      </c>
      <c r="B704" s="61">
        <v>0</v>
      </c>
      <c r="C704" s="61">
        <v>0</v>
      </c>
    </row>
    <row r="705" spans="1:3" ht="13" x14ac:dyDescent="0.3">
      <c r="A705" s="61">
        <v>0.70000000000000295</v>
      </c>
      <c r="B705" s="61">
        <v>0</v>
      </c>
      <c r="C705" s="61">
        <v>0</v>
      </c>
    </row>
    <row r="706" spans="1:3" ht="13" x14ac:dyDescent="0.3">
      <c r="A706" s="61">
        <v>0.70100000000000295</v>
      </c>
      <c r="B706" s="61">
        <v>0</v>
      </c>
      <c r="C706" s="61">
        <v>0</v>
      </c>
    </row>
    <row r="707" spans="1:3" ht="13" x14ac:dyDescent="0.3">
      <c r="A707" s="61">
        <v>0.70200000000000284</v>
      </c>
      <c r="B707" s="61">
        <v>0</v>
      </c>
      <c r="C707" s="61">
        <v>0</v>
      </c>
    </row>
    <row r="708" spans="1:3" ht="13" x14ac:dyDescent="0.3">
      <c r="A708" s="61">
        <v>0.70300000000000284</v>
      </c>
      <c r="B708" s="61">
        <v>0</v>
      </c>
      <c r="C708" s="61">
        <v>0</v>
      </c>
    </row>
    <row r="709" spans="1:3" ht="13" x14ac:dyDescent="0.3">
      <c r="A709" s="61">
        <v>0.70400000000000273</v>
      </c>
      <c r="B709" s="61">
        <v>0</v>
      </c>
      <c r="C709" s="61">
        <v>0</v>
      </c>
    </row>
    <row r="710" spans="1:3" ht="13" x14ac:dyDescent="0.3">
      <c r="A710" s="61">
        <v>0.70500000000000274</v>
      </c>
      <c r="B710" s="61">
        <v>0</v>
      </c>
      <c r="C710" s="61">
        <v>0</v>
      </c>
    </row>
    <row r="711" spans="1:3" ht="13" x14ac:dyDescent="0.3">
      <c r="A711" s="61">
        <v>0.70600000000000263</v>
      </c>
      <c r="B711" s="61">
        <v>0</v>
      </c>
      <c r="C711" s="61">
        <v>0</v>
      </c>
    </row>
    <row r="712" spans="1:3" ht="13" x14ac:dyDescent="0.3">
      <c r="A712" s="61">
        <v>0.70700000000000263</v>
      </c>
      <c r="B712" s="61">
        <v>0</v>
      </c>
      <c r="C712" s="61">
        <v>0</v>
      </c>
    </row>
    <row r="713" spans="1:3" ht="13" x14ac:dyDescent="0.3">
      <c r="A713" s="61">
        <v>0.70800000000000252</v>
      </c>
      <c r="B713" s="61">
        <v>0</v>
      </c>
      <c r="C713" s="61">
        <v>0</v>
      </c>
    </row>
    <row r="714" spans="1:3" ht="13" x14ac:dyDescent="0.3">
      <c r="A714" s="61">
        <v>0.70900000000000252</v>
      </c>
      <c r="B714" s="61">
        <v>0</v>
      </c>
      <c r="C714" s="61">
        <v>0</v>
      </c>
    </row>
    <row r="715" spans="1:3" ht="13" x14ac:dyDescent="0.3">
      <c r="A715" s="61">
        <v>0.71000000000000241</v>
      </c>
      <c r="B715" s="61">
        <v>0</v>
      </c>
      <c r="C715" s="61">
        <v>0</v>
      </c>
    </row>
    <row r="716" spans="1:3" ht="13" x14ac:dyDescent="0.3">
      <c r="A716" s="61">
        <v>0.71100000000000241</v>
      </c>
      <c r="B716" s="61">
        <v>0</v>
      </c>
      <c r="C716" s="61">
        <v>0</v>
      </c>
    </row>
    <row r="717" spans="1:3" ht="13" x14ac:dyDescent="0.3">
      <c r="A717" s="61">
        <v>0.7120000000000023</v>
      </c>
      <c r="B717" s="61">
        <v>0</v>
      </c>
      <c r="C717" s="61">
        <v>0</v>
      </c>
    </row>
    <row r="718" spans="1:3" ht="13" x14ac:dyDescent="0.3">
      <c r="A718" s="61">
        <v>0.7130000000000023</v>
      </c>
      <c r="B718" s="61">
        <v>0</v>
      </c>
      <c r="C718" s="61">
        <v>0</v>
      </c>
    </row>
    <row r="719" spans="1:3" ht="13" x14ac:dyDescent="0.3">
      <c r="A719" s="61">
        <v>0.71400000000000219</v>
      </c>
      <c r="B719" s="61">
        <v>0</v>
      </c>
      <c r="C719" s="61">
        <v>0</v>
      </c>
    </row>
    <row r="720" spans="1:3" ht="13" x14ac:dyDescent="0.3">
      <c r="A720" s="61">
        <v>0.71500000000000208</v>
      </c>
      <c r="B720" s="61">
        <v>0</v>
      </c>
      <c r="C720" s="61">
        <v>0</v>
      </c>
    </row>
    <row r="721" spans="1:3" ht="13" x14ac:dyDescent="0.3">
      <c r="A721" s="61">
        <v>0.71600000000000208</v>
      </c>
      <c r="B721" s="61">
        <v>0</v>
      </c>
      <c r="C721" s="61">
        <v>0</v>
      </c>
    </row>
    <row r="722" spans="1:3" ht="13" x14ac:dyDescent="0.3">
      <c r="A722" s="61">
        <v>0.71700000000000197</v>
      </c>
      <c r="B722" s="61">
        <v>0</v>
      </c>
      <c r="C722" s="61">
        <v>0</v>
      </c>
    </row>
    <row r="723" spans="1:3" ht="13" x14ac:dyDescent="0.3">
      <c r="A723" s="61">
        <v>0.71800000000000197</v>
      </c>
      <c r="B723" s="61">
        <v>0</v>
      </c>
      <c r="C723" s="61">
        <v>0</v>
      </c>
    </row>
    <row r="724" spans="1:3" ht="13" x14ac:dyDescent="0.3">
      <c r="A724" s="61">
        <v>0.71900000000000186</v>
      </c>
      <c r="B724" s="61">
        <v>0</v>
      </c>
      <c r="C724" s="61">
        <v>0</v>
      </c>
    </row>
    <row r="725" spans="1:3" ht="13" x14ac:dyDescent="0.3">
      <c r="A725" s="61">
        <v>0.72000000000000186</v>
      </c>
      <c r="B725" s="61">
        <v>0</v>
      </c>
      <c r="C725" s="61">
        <v>0</v>
      </c>
    </row>
    <row r="726" spans="1:3" ht="13" x14ac:dyDescent="0.3">
      <c r="A726" s="61">
        <v>0.72100000000000175</v>
      </c>
      <c r="B726" s="61">
        <v>0</v>
      </c>
      <c r="C726" s="61">
        <v>0</v>
      </c>
    </row>
    <row r="727" spans="1:3" ht="13" x14ac:dyDescent="0.3">
      <c r="A727" s="61">
        <v>0.72200000000000175</v>
      </c>
      <c r="B727" s="61">
        <v>0</v>
      </c>
      <c r="C727" s="61">
        <v>0</v>
      </c>
    </row>
    <row r="728" spans="1:3" ht="13" x14ac:dyDescent="0.3">
      <c r="A728" s="61">
        <v>0.72300000000000164</v>
      </c>
      <c r="B728" s="61">
        <v>0</v>
      </c>
      <c r="C728" s="61">
        <v>0</v>
      </c>
    </row>
    <row r="729" spans="1:3" ht="13" x14ac:dyDescent="0.3">
      <c r="A729" s="61">
        <v>0.72400000000000164</v>
      </c>
      <c r="B729" s="61">
        <v>0</v>
      </c>
      <c r="C729" s="61">
        <v>0</v>
      </c>
    </row>
    <row r="730" spans="1:3" ht="13" x14ac:dyDescent="0.3">
      <c r="A730" s="61">
        <v>0.72500000000000153</v>
      </c>
      <c r="B730" s="61">
        <v>0</v>
      </c>
      <c r="C730" s="61">
        <v>0</v>
      </c>
    </row>
    <row r="731" spans="1:3" ht="13" x14ac:dyDescent="0.3">
      <c r="A731" s="61">
        <v>0.72600000000000153</v>
      </c>
      <c r="B731" s="61">
        <v>0</v>
      </c>
      <c r="C731" s="61">
        <v>0</v>
      </c>
    </row>
    <row r="732" spans="1:3" ht="13" x14ac:dyDescent="0.3">
      <c r="A732" s="61">
        <v>0.72700000000000142</v>
      </c>
      <c r="B732" s="61">
        <v>0</v>
      </c>
      <c r="C732" s="61">
        <v>0</v>
      </c>
    </row>
    <row r="733" spans="1:3" ht="13" x14ac:dyDescent="0.3">
      <c r="A733" s="61">
        <v>0.72800000000000142</v>
      </c>
      <c r="B733" s="61">
        <v>0</v>
      </c>
      <c r="C733" s="61">
        <v>0</v>
      </c>
    </row>
    <row r="734" spans="1:3" ht="13" x14ac:dyDescent="0.3">
      <c r="A734" s="61">
        <v>0.72900000000000131</v>
      </c>
      <c r="B734" s="61">
        <v>0</v>
      </c>
      <c r="C734" s="61">
        <v>0</v>
      </c>
    </row>
    <row r="735" spans="1:3" ht="13" x14ac:dyDescent="0.3">
      <c r="A735" s="61">
        <v>0.73000000000000131</v>
      </c>
      <c r="B735" s="61">
        <v>0</v>
      </c>
      <c r="C735" s="61">
        <v>0</v>
      </c>
    </row>
    <row r="736" spans="1:3" ht="13" x14ac:dyDescent="0.3">
      <c r="A736" s="61">
        <v>0.7310000000000012</v>
      </c>
      <c r="B736" s="61">
        <v>0</v>
      </c>
      <c r="C736" s="61">
        <v>0</v>
      </c>
    </row>
    <row r="737" spans="1:3" ht="13" x14ac:dyDescent="0.3">
      <c r="A737" s="61">
        <v>0.73200000000000121</v>
      </c>
      <c r="B737" s="61">
        <v>0</v>
      </c>
      <c r="C737" s="61">
        <v>0</v>
      </c>
    </row>
    <row r="738" spans="1:3" ht="13" x14ac:dyDescent="0.3">
      <c r="A738" s="61">
        <v>0.7330000000000011</v>
      </c>
      <c r="B738" s="61">
        <v>0</v>
      </c>
      <c r="C738" s="61">
        <v>0</v>
      </c>
    </row>
    <row r="739" spans="1:3" ht="13" x14ac:dyDescent="0.3">
      <c r="A739" s="61">
        <v>0.7340000000000011</v>
      </c>
      <c r="B739" s="61">
        <v>0</v>
      </c>
      <c r="C739" s="61">
        <v>0</v>
      </c>
    </row>
    <row r="740" spans="1:3" ht="13" x14ac:dyDescent="0.3">
      <c r="A740" s="61">
        <v>0.73500000000000099</v>
      </c>
      <c r="B740" s="61">
        <v>0</v>
      </c>
      <c r="C740" s="61">
        <v>0</v>
      </c>
    </row>
    <row r="741" spans="1:3" ht="13" x14ac:dyDescent="0.3">
      <c r="A741" s="61">
        <v>0.73600000000000099</v>
      </c>
      <c r="B741" s="61">
        <v>0</v>
      </c>
      <c r="C741" s="61">
        <v>0</v>
      </c>
    </row>
    <row r="742" spans="1:3" ht="13" x14ac:dyDescent="0.3">
      <c r="A742" s="61">
        <v>0.73700000000000088</v>
      </c>
      <c r="B742" s="61">
        <v>0</v>
      </c>
      <c r="C742" s="61">
        <v>0</v>
      </c>
    </row>
    <row r="743" spans="1:3" ht="13" x14ac:dyDescent="0.3">
      <c r="A743" s="61">
        <v>0.73800000000000088</v>
      </c>
      <c r="B743" s="61">
        <v>0</v>
      </c>
      <c r="C743" s="61">
        <v>0</v>
      </c>
    </row>
    <row r="744" spans="1:3" ht="13" x14ac:dyDescent="0.3">
      <c r="A744" s="61">
        <v>0.73900000000000077</v>
      </c>
      <c r="B744" s="61">
        <v>0</v>
      </c>
      <c r="C744" s="61">
        <v>0</v>
      </c>
    </row>
    <row r="745" spans="1:3" ht="13" x14ac:dyDescent="0.3">
      <c r="A745" s="61">
        <v>0.74000000000000066</v>
      </c>
      <c r="B745" s="61">
        <v>0</v>
      </c>
      <c r="C745" s="61">
        <v>0</v>
      </c>
    </row>
    <row r="746" spans="1:3" ht="13" x14ac:dyDescent="0.3">
      <c r="A746" s="61">
        <v>0.74100000000000066</v>
      </c>
      <c r="B746" s="61">
        <v>0</v>
      </c>
      <c r="C746" s="61">
        <v>0</v>
      </c>
    </row>
    <row r="747" spans="1:3" ht="13" x14ac:dyDescent="0.3">
      <c r="A747" s="61">
        <v>0.74200000000000055</v>
      </c>
      <c r="B747" s="61">
        <v>0</v>
      </c>
      <c r="C747" s="61">
        <v>0</v>
      </c>
    </row>
    <row r="748" spans="1:3" ht="13" x14ac:dyDescent="0.3">
      <c r="A748" s="61">
        <v>0.74300000000000055</v>
      </c>
      <c r="B748" s="61">
        <v>0</v>
      </c>
      <c r="C748" s="61">
        <v>0</v>
      </c>
    </row>
    <row r="749" spans="1:3" ht="13" x14ac:dyDescent="0.3">
      <c r="A749" s="61">
        <v>0.74400000000000044</v>
      </c>
      <c r="B749" s="61">
        <v>0</v>
      </c>
      <c r="C749" s="61">
        <v>0</v>
      </c>
    </row>
    <row r="750" spans="1:3" ht="13" x14ac:dyDescent="0.3">
      <c r="A750" s="61">
        <v>0.74500000000000044</v>
      </c>
      <c r="B750" s="61">
        <v>0</v>
      </c>
      <c r="C750" s="61">
        <v>0</v>
      </c>
    </row>
    <row r="751" spans="1:3" ht="13" x14ac:dyDescent="0.3">
      <c r="A751" s="61">
        <v>0.74600000000000033</v>
      </c>
      <c r="B751" s="61">
        <v>0</v>
      </c>
      <c r="C751" s="61">
        <v>0</v>
      </c>
    </row>
    <row r="752" spans="1:3" ht="13" x14ac:dyDescent="0.3">
      <c r="A752" s="61">
        <v>0.74700000000000033</v>
      </c>
      <c r="B752" s="61">
        <v>0</v>
      </c>
      <c r="C752" s="61">
        <v>0</v>
      </c>
    </row>
    <row r="753" spans="1:3" ht="13" x14ac:dyDescent="0.3">
      <c r="A753" s="61">
        <v>0.74800000000000022</v>
      </c>
      <c r="B753" s="61">
        <v>0</v>
      </c>
      <c r="C753" s="61">
        <v>0</v>
      </c>
    </row>
    <row r="754" spans="1:3" ht="13" x14ac:dyDescent="0.3">
      <c r="A754" s="61">
        <v>0.74900000000000022</v>
      </c>
      <c r="B754" s="61">
        <v>0</v>
      </c>
      <c r="C754" s="61">
        <v>0</v>
      </c>
    </row>
    <row r="755" spans="1:3" ht="13" x14ac:dyDescent="0.3">
      <c r="A755" s="61">
        <v>0.75000000000000011</v>
      </c>
      <c r="B755" s="61">
        <v>0</v>
      </c>
      <c r="C755" s="61">
        <v>0</v>
      </c>
    </row>
    <row r="756" spans="1:3" ht="13" x14ac:dyDescent="0.3">
      <c r="A756" s="61">
        <v>0.75100000000000011</v>
      </c>
      <c r="B756" s="61">
        <v>0</v>
      </c>
      <c r="C756" s="61">
        <v>0</v>
      </c>
    </row>
    <row r="757" spans="1:3" ht="13" x14ac:dyDescent="0.3">
      <c r="A757" s="61">
        <v>0.752</v>
      </c>
      <c r="B757" s="61">
        <v>0</v>
      </c>
      <c r="C757" s="61">
        <v>0</v>
      </c>
    </row>
    <row r="758" spans="1:3" ht="13" x14ac:dyDescent="0.3">
      <c r="A758" s="61">
        <v>0.753</v>
      </c>
      <c r="B758" s="61">
        <v>0</v>
      </c>
      <c r="C758" s="61">
        <v>0</v>
      </c>
    </row>
    <row r="759" spans="1:3" ht="13" x14ac:dyDescent="0.3">
      <c r="A759" s="61">
        <v>0.75399999999999989</v>
      </c>
      <c r="B759" s="61">
        <v>0</v>
      </c>
      <c r="C759" s="61">
        <v>0</v>
      </c>
    </row>
    <row r="760" spans="1:3" ht="13" x14ac:dyDescent="0.3">
      <c r="A760" s="61">
        <v>0.75499999999999989</v>
      </c>
      <c r="B760" s="61">
        <v>0</v>
      </c>
      <c r="C760" s="61">
        <v>0</v>
      </c>
    </row>
    <row r="761" spans="1:3" ht="13" x14ac:dyDescent="0.3">
      <c r="A761" s="61">
        <v>0.75599999999999978</v>
      </c>
      <c r="B761" s="61">
        <v>0</v>
      </c>
      <c r="C761" s="61">
        <v>0</v>
      </c>
    </row>
    <row r="762" spans="1:3" ht="13" x14ac:dyDescent="0.3">
      <c r="A762" s="61">
        <v>0.75699999999999978</v>
      </c>
      <c r="B762" s="61">
        <v>0</v>
      </c>
      <c r="C762" s="61">
        <v>0</v>
      </c>
    </row>
    <row r="763" spans="1:3" ht="13" x14ac:dyDescent="0.3">
      <c r="A763" s="61">
        <v>0.75799999999999967</v>
      </c>
      <c r="B763" s="61">
        <v>0</v>
      </c>
      <c r="C763" s="61">
        <v>0</v>
      </c>
    </row>
    <row r="764" spans="1:3" ht="13" x14ac:dyDescent="0.3">
      <c r="A764" s="61">
        <v>0.75899999999999967</v>
      </c>
      <c r="B764" s="61">
        <v>0</v>
      </c>
      <c r="C764" s="61">
        <v>0</v>
      </c>
    </row>
    <row r="765" spans="1:3" ht="13" x14ac:dyDescent="0.3">
      <c r="A765" s="61">
        <v>0.75999999999999956</v>
      </c>
      <c r="B765" s="61">
        <v>0</v>
      </c>
      <c r="C765" s="61">
        <v>0</v>
      </c>
    </row>
    <row r="766" spans="1:3" ht="13" x14ac:dyDescent="0.3">
      <c r="A766" s="61">
        <v>0.76099999999999957</v>
      </c>
      <c r="B766" s="61">
        <v>0</v>
      </c>
      <c r="C766" s="61">
        <v>0</v>
      </c>
    </row>
    <row r="767" spans="1:3" ht="13" x14ac:dyDescent="0.3">
      <c r="A767" s="61">
        <v>0.76199999999999946</v>
      </c>
      <c r="B767" s="61">
        <v>0</v>
      </c>
      <c r="C767" s="61">
        <v>0</v>
      </c>
    </row>
    <row r="768" spans="1:3" ht="13" x14ac:dyDescent="0.3">
      <c r="A768" s="61">
        <v>0.76299999999999946</v>
      </c>
      <c r="B768" s="61">
        <v>0</v>
      </c>
      <c r="C768" s="61">
        <v>0</v>
      </c>
    </row>
    <row r="769" spans="1:3" ht="13" x14ac:dyDescent="0.3">
      <c r="A769" s="61">
        <v>0.76399999999999935</v>
      </c>
      <c r="B769" s="61">
        <v>0</v>
      </c>
      <c r="C769" s="61">
        <v>0</v>
      </c>
    </row>
    <row r="770" spans="1:3" ht="13" x14ac:dyDescent="0.3">
      <c r="A770" s="61">
        <v>0.76499999999999924</v>
      </c>
      <c r="B770" s="61">
        <v>0</v>
      </c>
      <c r="C770" s="61">
        <v>0</v>
      </c>
    </row>
    <row r="771" spans="1:3" ht="13" x14ac:dyDescent="0.3">
      <c r="A771" s="61">
        <v>0.76599999999999924</v>
      </c>
      <c r="B771" s="61">
        <v>0</v>
      </c>
      <c r="C771" s="61">
        <v>0</v>
      </c>
    </row>
    <row r="772" spans="1:3" ht="13" x14ac:dyDescent="0.3">
      <c r="A772" s="61">
        <v>0.76699999999999913</v>
      </c>
      <c r="B772" s="61">
        <v>0</v>
      </c>
      <c r="C772" s="61">
        <v>0</v>
      </c>
    </row>
    <row r="773" spans="1:3" ht="13" x14ac:dyDescent="0.3">
      <c r="A773" s="61">
        <v>0.76799999999999913</v>
      </c>
      <c r="B773" s="61">
        <v>0</v>
      </c>
      <c r="C773" s="61">
        <v>0</v>
      </c>
    </row>
    <row r="774" spans="1:3" ht="13" x14ac:dyDescent="0.3">
      <c r="A774" s="61">
        <v>0.76899999999999902</v>
      </c>
      <c r="B774" s="61">
        <v>0</v>
      </c>
      <c r="C774" s="61">
        <v>0</v>
      </c>
    </row>
    <row r="775" spans="1:3" ht="13" x14ac:dyDescent="0.3">
      <c r="A775" s="61">
        <v>0.76999999999999902</v>
      </c>
      <c r="B775" s="61">
        <v>0</v>
      </c>
      <c r="C775" s="61">
        <v>0</v>
      </c>
    </row>
    <row r="776" spans="1:3" ht="13" x14ac:dyDescent="0.3">
      <c r="A776" s="61">
        <v>0.77099999999999891</v>
      </c>
      <c r="B776" s="61">
        <v>0</v>
      </c>
      <c r="C776" s="61">
        <v>0</v>
      </c>
    </row>
    <row r="777" spans="1:3" ht="13" x14ac:dyDescent="0.3">
      <c r="A777" s="61">
        <v>0.77199999999999891</v>
      </c>
      <c r="B777" s="61">
        <v>0</v>
      </c>
      <c r="C777" s="61">
        <v>0</v>
      </c>
    </row>
    <row r="778" spans="1:3" ht="13" x14ac:dyDescent="0.3">
      <c r="A778" s="61">
        <v>0.7729999999999988</v>
      </c>
      <c r="B778" s="61">
        <v>0</v>
      </c>
      <c r="C778" s="61">
        <v>0</v>
      </c>
    </row>
    <row r="779" spans="1:3" ht="13" x14ac:dyDescent="0.3">
      <c r="A779" s="61">
        <v>0.7739999999999988</v>
      </c>
      <c r="B779" s="61">
        <v>0</v>
      </c>
      <c r="C779" s="61">
        <v>0</v>
      </c>
    </row>
    <row r="780" spans="1:3" ht="13" x14ac:dyDescent="0.3">
      <c r="A780" s="61">
        <v>0.77499999999999869</v>
      </c>
      <c r="B780" s="61">
        <v>0</v>
      </c>
      <c r="C780" s="61">
        <v>0</v>
      </c>
    </row>
    <row r="781" spans="1:3" ht="13" x14ac:dyDescent="0.3">
      <c r="A781" s="61">
        <v>0.77599999999999869</v>
      </c>
      <c r="B781" s="61">
        <v>0</v>
      </c>
      <c r="C781" s="61">
        <v>0</v>
      </c>
    </row>
    <row r="782" spans="1:3" ht="13" x14ac:dyDescent="0.3">
      <c r="A782" s="61">
        <v>0.77699999999999858</v>
      </c>
      <c r="B782" s="61">
        <v>0</v>
      </c>
      <c r="C782" s="61">
        <v>0</v>
      </c>
    </row>
    <row r="783" spans="1:3" ht="13" x14ac:dyDescent="0.3">
      <c r="A783" s="61">
        <v>0.77799999999999858</v>
      </c>
      <c r="B783" s="61">
        <v>0</v>
      </c>
      <c r="C783" s="61">
        <v>0</v>
      </c>
    </row>
    <row r="784" spans="1:3" ht="13" x14ac:dyDescent="0.3">
      <c r="A784" s="61">
        <v>0.77899999999999847</v>
      </c>
      <c r="B784" s="61">
        <v>0</v>
      </c>
      <c r="C784" s="61">
        <v>0</v>
      </c>
    </row>
    <row r="785" spans="1:3" ht="13" x14ac:dyDescent="0.3">
      <c r="A785" s="61">
        <v>0.77999999999999847</v>
      </c>
      <c r="B785" s="61">
        <v>0</v>
      </c>
      <c r="C785" s="61">
        <v>0</v>
      </c>
    </row>
    <row r="786" spans="1:3" ht="13" x14ac:dyDescent="0.3">
      <c r="A786" s="61">
        <v>0.78099999999999836</v>
      </c>
      <c r="B786" s="61">
        <v>0</v>
      </c>
      <c r="C786" s="61">
        <v>0</v>
      </c>
    </row>
    <row r="787" spans="1:3" ht="13" x14ac:dyDescent="0.3">
      <c r="A787" s="61">
        <v>0.78199999999999836</v>
      </c>
      <c r="B787" s="61">
        <v>0</v>
      </c>
      <c r="C787" s="61">
        <v>0</v>
      </c>
    </row>
    <row r="788" spans="1:3" ht="13" x14ac:dyDescent="0.3">
      <c r="A788" s="61">
        <v>0.78299999999999825</v>
      </c>
      <c r="B788" s="61">
        <v>0</v>
      </c>
      <c r="C788" s="61">
        <v>0</v>
      </c>
    </row>
    <row r="789" spans="1:3" ht="13" x14ac:dyDescent="0.3">
      <c r="A789" s="61">
        <v>0.78399999999999825</v>
      </c>
      <c r="B789" s="61">
        <v>0</v>
      </c>
      <c r="C789" s="61">
        <v>0</v>
      </c>
    </row>
    <row r="790" spans="1:3" ht="13" x14ac:dyDescent="0.3">
      <c r="A790" s="61">
        <v>0.78499999999999814</v>
      </c>
      <c r="B790" s="61">
        <v>0</v>
      </c>
      <c r="C790" s="61">
        <v>0</v>
      </c>
    </row>
    <row r="791" spans="1:3" ht="13" x14ac:dyDescent="0.3">
      <c r="A791" s="61">
        <v>0.78599999999999814</v>
      </c>
      <c r="B791" s="61">
        <v>0</v>
      </c>
      <c r="C791" s="61">
        <v>0</v>
      </c>
    </row>
    <row r="792" spans="1:3" ht="13" x14ac:dyDescent="0.3">
      <c r="A792" s="61">
        <v>0.78699999999999803</v>
      </c>
      <c r="B792" s="61">
        <v>0</v>
      </c>
      <c r="C792" s="61">
        <v>0</v>
      </c>
    </row>
    <row r="793" spans="1:3" ht="13" x14ac:dyDescent="0.3">
      <c r="A793" s="61">
        <v>0.78799999999999804</v>
      </c>
      <c r="B793" s="61">
        <v>0</v>
      </c>
      <c r="C793" s="61">
        <v>0</v>
      </c>
    </row>
    <row r="794" spans="1:3" ht="13" x14ac:dyDescent="0.3">
      <c r="A794" s="61">
        <v>0.78899999999999793</v>
      </c>
      <c r="B794" s="61">
        <v>0</v>
      </c>
      <c r="C794" s="61">
        <v>0</v>
      </c>
    </row>
    <row r="795" spans="1:3" ht="13" x14ac:dyDescent="0.3">
      <c r="A795" s="61">
        <v>0.78999999999999782</v>
      </c>
      <c r="B795" s="61">
        <v>0</v>
      </c>
      <c r="C795" s="61">
        <v>0</v>
      </c>
    </row>
    <row r="796" spans="1:3" ht="13" x14ac:dyDescent="0.3">
      <c r="A796" s="61">
        <v>0.79099999999999782</v>
      </c>
      <c r="B796" s="61">
        <v>0</v>
      </c>
      <c r="C796" s="61">
        <v>0</v>
      </c>
    </row>
    <row r="797" spans="1:3" ht="13" x14ac:dyDescent="0.3">
      <c r="A797" s="61">
        <v>0.79199999999999771</v>
      </c>
      <c r="B797" s="61">
        <v>0</v>
      </c>
      <c r="C797" s="61">
        <v>0</v>
      </c>
    </row>
    <row r="798" spans="1:3" ht="13" x14ac:dyDescent="0.3">
      <c r="A798" s="61">
        <v>0.79299999999999771</v>
      </c>
      <c r="B798" s="61">
        <v>0</v>
      </c>
      <c r="C798" s="61">
        <v>0</v>
      </c>
    </row>
    <row r="799" spans="1:3" ht="13" x14ac:dyDescent="0.3">
      <c r="A799" s="61">
        <v>0.7939999999999976</v>
      </c>
      <c r="B799" s="61">
        <v>0</v>
      </c>
      <c r="C799" s="61">
        <v>0</v>
      </c>
    </row>
    <row r="800" spans="1:3" ht="13" x14ac:dyDescent="0.3">
      <c r="A800" s="61">
        <v>0.7949999999999976</v>
      </c>
      <c r="B800" s="61">
        <v>0</v>
      </c>
      <c r="C800" s="61">
        <v>0</v>
      </c>
    </row>
    <row r="801" spans="1:3" ht="13" x14ac:dyDescent="0.3">
      <c r="A801" s="61">
        <v>0.79599999999999749</v>
      </c>
      <c r="B801" s="61">
        <v>0</v>
      </c>
      <c r="C801" s="61">
        <v>0</v>
      </c>
    </row>
    <row r="802" spans="1:3" ht="13" x14ac:dyDescent="0.3">
      <c r="A802" s="61">
        <v>0.79699999999999749</v>
      </c>
      <c r="B802" s="61">
        <v>0</v>
      </c>
      <c r="C802" s="61">
        <v>0</v>
      </c>
    </row>
    <row r="803" spans="1:3" ht="13" x14ac:dyDescent="0.3">
      <c r="A803" s="61">
        <v>0.79799999999999738</v>
      </c>
      <c r="B803" s="61">
        <v>0</v>
      </c>
      <c r="C803" s="61">
        <v>0</v>
      </c>
    </row>
    <row r="804" spans="1:3" ht="13" x14ac:dyDescent="0.3">
      <c r="A804" s="61">
        <v>0.79899999999999738</v>
      </c>
      <c r="B804" s="61">
        <v>0</v>
      </c>
      <c r="C804" s="61">
        <v>0</v>
      </c>
    </row>
    <row r="805" spans="1:3" ht="13" x14ac:dyDescent="0.3">
      <c r="A805" s="61">
        <v>0.79999999999999727</v>
      </c>
      <c r="B805" s="61">
        <v>0</v>
      </c>
      <c r="C805" s="61">
        <v>0</v>
      </c>
    </row>
    <row r="806" spans="1:3" ht="13" x14ac:dyDescent="0.3">
      <c r="A806" s="61">
        <v>0.80099999999999727</v>
      </c>
      <c r="B806" s="61">
        <v>0</v>
      </c>
      <c r="C806" s="61">
        <v>0</v>
      </c>
    </row>
    <row r="807" spans="1:3" ht="13" x14ac:dyDescent="0.3">
      <c r="A807" s="61">
        <v>0.80199999999999716</v>
      </c>
      <c r="B807" s="61">
        <v>0</v>
      </c>
      <c r="C807" s="61">
        <v>0</v>
      </c>
    </row>
    <row r="808" spans="1:3" ht="13" x14ac:dyDescent="0.3">
      <c r="A808" s="61">
        <v>0.80299999999999716</v>
      </c>
      <c r="B808" s="61">
        <v>0</v>
      </c>
      <c r="C808" s="61">
        <v>0</v>
      </c>
    </row>
    <row r="809" spans="1:3" ht="13" x14ac:dyDescent="0.3">
      <c r="A809" s="61">
        <v>0.80399999999999705</v>
      </c>
      <c r="B809" s="61">
        <v>0</v>
      </c>
      <c r="C809" s="61">
        <v>0</v>
      </c>
    </row>
    <row r="810" spans="1:3" ht="13" x14ac:dyDescent="0.3">
      <c r="A810" s="61">
        <v>0.80499999999999705</v>
      </c>
      <c r="B810" s="61">
        <v>0</v>
      </c>
      <c r="C810" s="61">
        <v>0</v>
      </c>
    </row>
    <row r="811" spans="1:3" ht="13" x14ac:dyDescent="0.3">
      <c r="A811" s="61">
        <v>0.80599999999999694</v>
      </c>
      <c r="B811" s="61">
        <v>0</v>
      </c>
      <c r="C811" s="61">
        <v>0</v>
      </c>
    </row>
    <row r="812" spans="1:3" ht="13" x14ac:dyDescent="0.3">
      <c r="A812" s="61">
        <v>0.80699999999999694</v>
      </c>
      <c r="B812" s="61">
        <v>0</v>
      </c>
      <c r="C812" s="61">
        <v>0</v>
      </c>
    </row>
    <row r="813" spans="1:3" ht="13" x14ac:dyDescent="0.3">
      <c r="A813" s="61">
        <v>0.80799999999999683</v>
      </c>
      <c r="B813" s="61">
        <v>0</v>
      </c>
      <c r="C813" s="61">
        <v>0</v>
      </c>
    </row>
    <row r="814" spans="1:3" ht="13" x14ac:dyDescent="0.3">
      <c r="A814" s="61">
        <v>0.80899999999999683</v>
      </c>
      <c r="B814" s="61">
        <v>0</v>
      </c>
      <c r="C814" s="61">
        <v>0</v>
      </c>
    </row>
    <row r="815" spans="1:3" ht="13" x14ac:dyDescent="0.3">
      <c r="A815" s="61">
        <v>0.80999999999999672</v>
      </c>
      <c r="B815" s="61">
        <v>0</v>
      </c>
      <c r="C815" s="61">
        <v>0</v>
      </c>
    </row>
    <row r="816" spans="1:3" ht="13" x14ac:dyDescent="0.3">
      <c r="A816" s="61">
        <v>0.81099999999999672</v>
      </c>
      <c r="B816" s="61">
        <v>0</v>
      </c>
      <c r="C816" s="61">
        <v>0</v>
      </c>
    </row>
    <row r="817" spans="1:3" ht="13" x14ac:dyDescent="0.3">
      <c r="A817" s="61">
        <v>0.81199999999999661</v>
      </c>
      <c r="B817" s="61">
        <v>0</v>
      </c>
      <c r="C817" s="61">
        <v>0</v>
      </c>
    </row>
    <row r="818" spans="1:3" ht="13" x14ac:dyDescent="0.3">
      <c r="A818" s="61">
        <v>0.81299999999999661</v>
      </c>
      <c r="B818" s="61">
        <v>0</v>
      </c>
      <c r="C818" s="61">
        <v>0</v>
      </c>
    </row>
    <row r="819" spans="1:3" ht="13" x14ac:dyDescent="0.3">
      <c r="A819" s="61">
        <v>0.8139999999999965</v>
      </c>
      <c r="B819" s="61">
        <v>0</v>
      </c>
      <c r="C819" s="61">
        <v>0</v>
      </c>
    </row>
    <row r="820" spans="1:3" ht="13" x14ac:dyDescent="0.3">
      <c r="A820" s="61">
        <v>0.81499999999999639</v>
      </c>
      <c r="B820" s="61">
        <v>0</v>
      </c>
      <c r="C820" s="61">
        <v>0</v>
      </c>
    </row>
    <row r="821" spans="1:3" ht="13" x14ac:dyDescent="0.3">
      <c r="A821" s="61">
        <v>0.81599999999999639</v>
      </c>
      <c r="B821" s="61">
        <v>0</v>
      </c>
      <c r="C821" s="61">
        <v>0</v>
      </c>
    </row>
    <row r="822" spans="1:3" ht="13" x14ac:dyDescent="0.3">
      <c r="A822" s="61">
        <v>0.81699999999999628</v>
      </c>
      <c r="B822" s="61">
        <v>0</v>
      </c>
      <c r="C822" s="61">
        <v>0</v>
      </c>
    </row>
    <row r="823" spans="1:3" ht="13" x14ac:dyDescent="0.3">
      <c r="A823" s="61">
        <v>0.81799999999999629</v>
      </c>
      <c r="B823" s="61">
        <v>0</v>
      </c>
      <c r="C823" s="61">
        <v>0</v>
      </c>
    </row>
    <row r="824" spans="1:3" ht="13" x14ac:dyDescent="0.3">
      <c r="A824" s="61">
        <v>0.81899999999999618</v>
      </c>
      <c r="B824" s="61">
        <v>0</v>
      </c>
      <c r="C824" s="61">
        <v>0</v>
      </c>
    </row>
    <row r="825" spans="1:3" ht="13" x14ac:dyDescent="0.3">
      <c r="A825" s="61">
        <v>0.81999999999999618</v>
      </c>
      <c r="B825" s="61">
        <v>0</v>
      </c>
      <c r="C825" s="61">
        <v>0</v>
      </c>
    </row>
    <row r="826" spans="1:3" ht="13" x14ac:dyDescent="0.3">
      <c r="A826" s="61">
        <v>0.82099999999999607</v>
      </c>
      <c r="B826" s="61">
        <v>0</v>
      </c>
      <c r="C826" s="61">
        <v>0</v>
      </c>
    </row>
    <row r="827" spans="1:3" ht="13" x14ac:dyDescent="0.3">
      <c r="A827" s="61">
        <v>0.82199999999999607</v>
      </c>
      <c r="B827" s="61">
        <v>0</v>
      </c>
      <c r="C827" s="61">
        <v>0</v>
      </c>
    </row>
    <row r="828" spans="1:3" ht="13" x14ac:dyDescent="0.3">
      <c r="A828" s="61">
        <v>0.82299999999999596</v>
      </c>
      <c r="B828" s="61">
        <v>0</v>
      </c>
      <c r="C828" s="61">
        <v>0</v>
      </c>
    </row>
    <row r="829" spans="1:3" ht="13" x14ac:dyDescent="0.3">
      <c r="A829" s="61">
        <v>0.82399999999999596</v>
      </c>
      <c r="B829" s="61">
        <v>0</v>
      </c>
      <c r="C829" s="61">
        <v>0</v>
      </c>
    </row>
    <row r="830" spans="1:3" ht="13" x14ac:dyDescent="0.3">
      <c r="A830" s="61">
        <v>0.82499999999999585</v>
      </c>
      <c r="B830" s="61">
        <v>0</v>
      </c>
      <c r="C830" s="61">
        <v>0</v>
      </c>
    </row>
    <row r="831" spans="1:3" ht="13" x14ac:dyDescent="0.3">
      <c r="A831" s="61">
        <v>0.82599999999999585</v>
      </c>
      <c r="B831" s="61">
        <v>0</v>
      </c>
      <c r="C831" s="61">
        <v>0</v>
      </c>
    </row>
    <row r="832" spans="1:3" ht="13" x14ac:dyDescent="0.3">
      <c r="A832" s="61">
        <v>0.82699999999999574</v>
      </c>
      <c r="B832" s="61">
        <v>0</v>
      </c>
      <c r="C832" s="61">
        <v>0</v>
      </c>
    </row>
    <row r="833" spans="1:3" ht="13" x14ac:dyDescent="0.3">
      <c r="A833" s="61">
        <v>0.82799999999999574</v>
      </c>
      <c r="B833" s="61">
        <v>0</v>
      </c>
      <c r="C833" s="61">
        <v>0</v>
      </c>
    </row>
    <row r="834" spans="1:3" ht="13" x14ac:dyDescent="0.3">
      <c r="A834" s="61">
        <v>0.82899999999999563</v>
      </c>
      <c r="B834" s="61">
        <v>0</v>
      </c>
      <c r="C834" s="61">
        <v>0</v>
      </c>
    </row>
    <row r="835" spans="1:3" ht="13" x14ac:dyDescent="0.3">
      <c r="A835" s="61">
        <v>0.82999999999999563</v>
      </c>
      <c r="B835" s="61">
        <v>0</v>
      </c>
      <c r="C835" s="61">
        <v>0</v>
      </c>
    </row>
    <row r="836" spans="1:3" ht="13" x14ac:dyDescent="0.3">
      <c r="A836" s="61">
        <v>0.83099999999999552</v>
      </c>
      <c r="B836" s="61">
        <v>0</v>
      </c>
      <c r="C836" s="61">
        <v>0</v>
      </c>
    </row>
    <row r="837" spans="1:3" ht="13" x14ac:dyDescent="0.3">
      <c r="A837" s="61">
        <v>0.83199999999999552</v>
      </c>
      <c r="B837" s="61">
        <v>0</v>
      </c>
      <c r="C837" s="61">
        <v>0</v>
      </c>
    </row>
    <row r="838" spans="1:3" ht="13" x14ac:dyDescent="0.3">
      <c r="A838" s="61">
        <v>0.83299999999999541</v>
      </c>
      <c r="B838" s="61">
        <v>0</v>
      </c>
      <c r="C838" s="61">
        <v>0</v>
      </c>
    </row>
    <row r="839" spans="1:3" ht="13" x14ac:dyDescent="0.3">
      <c r="A839" s="61">
        <v>0.83399999999999541</v>
      </c>
      <c r="B839" s="61">
        <v>0</v>
      </c>
      <c r="C839" s="61">
        <v>0</v>
      </c>
    </row>
    <row r="840" spans="1:3" ht="13" x14ac:dyDescent="0.3">
      <c r="A840" s="61">
        <v>0.8349999999999953</v>
      </c>
      <c r="B840" s="61">
        <v>0</v>
      </c>
      <c r="C840" s="61">
        <v>0</v>
      </c>
    </row>
    <row r="841" spans="1:3" ht="13" x14ac:dyDescent="0.3">
      <c r="A841" s="61">
        <v>0.8359999999999953</v>
      </c>
      <c r="B841" s="61">
        <v>0</v>
      </c>
      <c r="C841" s="61">
        <v>0</v>
      </c>
    </row>
    <row r="842" spans="1:3" ht="13" x14ac:dyDescent="0.3">
      <c r="A842" s="61">
        <v>0.83699999999999519</v>
      </c>
      <c r="B842" s="61">
        <v>0</v>
      </c>
      <c r="C842" s="61">
        <v>0</v>
      </c>
    </row>
    <row r="843" spans="1:3" ht="13" x14ac:dyDescent="0.3">
      <c r="A843" s="61">
        <v>0.83799999999999519</v>
      </c>
      <c r="B843" s="61">
        <v>0</v>
      </c>
      <c r="C843" s="61">
        <v>0</v>
      </c>
    </row>
    <row r="844" spans="1:3" ht="13" x14ac:dyDescent="0.3">
      <c r="A844" s="61">
        <v>0.83899999999999508</v>
      </c>
      <c r="B844" s="61">
        <v>0</v>
      </c>
      <c r="C844" s="61">
        <v>0</v>
      </c>
    </row>
    <row r="845" spans="1:3" ht="13" x14ac:dyDescent="0.3">
      <c r="A845" s="61">
        <v>0.83999999999999497</v>
      </c>
      <c r="B845" s="61">
        <v>0</v>
      </c>
      <c r="C845" s="61">
        <v>0</v>
      </c>
    </row>
    <row r="846" spans="1:3" ht="13" x14ac:dyDescent="0.3">
      <c r="A846" s="61">
        <v>0.84099999999999497</v>
      </c>
      <c r="B846" s="61">
        <v>0</v>
      </c>
      <c r="C846" s="61">
        <v>0</v>
      </c>
    </row>
    <row r="847" spans="1:3" ht="13" x14ac:dyDescent="0.3">
      <c r="A847" s="61">
        <v>0.84199999999999486</v>
      </c>
      <c r="B847" s="61">
        <v>0</v>
      </c>
      <c r="C847" s="61">
        <v>0</v>
      </c>
    </row>
    <row r="848" spans="1:3" ht="13" x14ac:dyDescent="0.3">
      <c r="A848" s="61">
        <v>0.84299999999999486</v>
      </c>
      <c r="B848" s="61">
        <v>0</v>
      </c>
      <c r="C848" s="61">
        <v>0</v>
      </c>
    </row>
    <row r="849" spans="1:3" ht="13" x14ac:dyDescent="0.3">
      <c r="A849" s="61">
        <v>0.84399999999999475</v>
      </c>
      <c r="B849" s="61">
        <v>0</v>
      </c>
      <c r="C849" s="61">
        <v>0</v>
      </c>
    </row>
    <row r="850" spans="1:3" ht="13" x14ac:dyDescent="0.3">
      <c r="A850" s="61">
        <v>0.84499999999999476</v>
      </c>
      <c r="B850" s="61">
        <v>0</v>
      </c>
      <c r="C850" s="61">
        <v>0</v>
      </c>
    </row>
    <row r="851" spans="1:3" ht="13" x14ac:dyDescent="0.3">
      <c r="A851" s="61">
        <v>0.84599999999999465</v>
      </c>
      <c r="B851" s="61">
        <v>0</v>
      </c>
      <c r="C851" s="61">
        <v>0</v>
      </c>
    </row>
    <row r="852" spans="1:3" ht="13" x14ac:dyDescent="0.3">
      <c r="A852" s="61">
        <v>0.84699999999999465</v>
      </c>
      <c r="B852" s="61">
        <v>0</v>
      </c>
      <c r="C852" s="61">
        <v>0</v>
      </c>
    </row>
    <row r="853" spans="1:3" ht="13" x14ac:dyDescent="0.3">
      <c r="A853" s="61">
        <v>0.84799999999999454</v>
      </c>
      <c r="B853" s="61">
        <v>0</v>
      </c>
      <c r="C853" s="61">
        <v>0</v>
      </c>
    </row>
    <row r="854" spans="1:3" ht="13" x14ac:dyDescent="0.3">
      <c r="A854" s="61">
        <v>0.84899999999999454</v>
      </c>
      <c r="B854" s="61">
        <v>0</v>
      </c>
      <c r="C854" s="61">
        <v>0</v>
      </c>
    </row>
    <row r="855" spans="1:3" ht="13" x14ac:dyDescent="0.3">
      <c r="A855" s="61">
        <v>0.84999999999999443</v>
      </c>
      <c r="B855" s="61">
        <v>0</v>
      </c>
      <c r="C855" s="61">
        <v>0</v>
      </c>
    </row>
    <row r="856" spans="1:3" ht="13" x14ac:dyDescent="0.3">
      <c r="A856" s="61">
        <v>0.85099999999999443</v>
      </c>
      <c r="B856" s="61">
        <v>0</v>
      </c>
      <c r="C856" s="61">
        <v>0</v>
      </c>
    </row>
    <row r="857" spans="1:3" ht="13" x14ac:dyDescent="0.3">
      <c r="A857" s="61">
        <v>0.85199999999999432</v>
      </c>
      <c r="B857" s="61">
        <v>0</v>
      </c>
      <c r="C857" s="61">
        <v>0</v>
      </c>
    </row>
    <row r="858" spans="1:3" ht="13" x14ac:dyDescent="0.3">
      <c r="A858" s="61">
        <v>0.85299999999999432</v>
      </c>
      <c r="B858" s="61">
        <v>0</v>
      </c>
      <c r="C858" s="61">
        <v>0</v>
      </c>
    </row>
    <row r="859" spans="1:3" ht="13" x14ac:dyDescent="0.3">
      <c r="A859" s="61">
        <v>0.85399999999999421</v>
      </c>
      <c r="B859" s="61">
        <v>0</v>
      </c>
      <c r="C859" s="61">
        <v>0</v>
      </c>
    </row>
    <row r="860" spans="1:3" ht="13" x14ac:dyDescent="0.3">
      <c r="A860" s="61">
        <v>0.85499999999999421</v>
      </c>
      <c r="B860" s="61">
        <v>0</v>
      </c>
      <c r="C860" s="61">
        <v>0</v>
      </c>
    </row>
    <row r="861" spans="1:3" ht="13" x14ac:dyDescent="0.3">
      <c r="A861" s="61">
        <v>0.8559999999999941</v>
      </c>
      <c r="B861" s="61">
        <v>0</v>
      </c>
      <c r="C861" s="61">
        <v>0</v>
      </c>
    </row>
    <row r="862" spans="1:3" ht="13" x14ac:dyDescent="0.3">
      <c r="A862" s="61">
        <v>0.8569999999999941</v>
      </c>
      <c r="B862" s="61">
        <v>0</v>
      </c>
      <c r="C862" s="61">
        <v>0</v>
      </c>
    </row>
    <row r="863" spans="1:3" ht="13" x14ac:dyDescent="0.3">
      <c r="A863" s="61">
        <v>0.85799999999999399</v>
      </c>
      <c r="B863" s="61">
        <v>0</v>
      </c>
      <c r="C863" s="61">
        <v>0</v>
      </c>
    </row>
    <row r="864" spans="1:3" ht="13" x14ac:dyDescent="0.3">
      <c r="A864" s="61">
        <v>0.85899999999999399</v>
      </c>
      <c r="B864" s="61">
        <v>0</v>
      </c>
      <c r="C864" s="61">
        <v>0</v>
      </c>
    </row>
    <row r="865" spans="1:3" ht="13" x14ac:dyDescent="0.3">
      <c r="A865" s="61">
        <v>0.85999999999999388</v>
      </c>
      <c r="B865" s="61">
        <v>0</v>
      </c>
      <c r="C865" s="61">
        <v>0</v>
      </c>
    </row>
    <row r="866" spans="1:3" ht="13" x14ac:dyDescent="0.3">
      <c r="A866" s="61">
        <v>0.86099999999999388</v>
      </c>
      <c r="B866" s="61">
        <v>0</v>
      </c>
      <c r="C866" s="61">
        <v>0</v>
      </c>
    </row>
    <row r="867" spans="1:3" ht="13" x14ac:dyDescent="0.3">
      <c r="A867" s="61">
        <v>0.86199999999999377</v>
      </c>
      <c r="B867" s="61">
        <v>0</v>
      </c>
      <c r="C867" s="61">
        <v>0</v>
      </c>
    </row>
    <row r="868" spans="1:3" ht="13" x14ac:dyDescent="0.3">
      <c r="A868" s="61">
        <v>0.86299999999999377</v>
      </c>
      <c r="B868" s="61">
        <v>0</v>
      </c>
      <c r="C868" s="61">
        <v>0</v>
      </c>
    </row>
    <row r="869" spans="1:3" ht="13" x14ac:dyDescent="0.3">
      <c r="A869" s="61">
        <v>0.86399999999999366</v>
      </c>
      <c r="B869" s="61">
        <v>0</v>
      </c>
      <c r="C869" s="61">
        <v>0</v>
      </c>
    </row>
    <row r="870" spans="1:3" ht="13" x14ac:dyDescent="0.3">
      <c r="A870" s="61">
        <v>0.86499999999999355</v>
      </c>
      <c r="B870" s="61">
        <v>0</v>
      </c>
      <c r="C870" s="61">
        <v>0</v>
      </c>
    </row>
    <row r="871" spans="1:3" ht="13" x14ac:dyDescent="0.3">
      <c r="A871" s="61">
        <v>0.86599999999999355</v>
      </c>
      <c r="B871" s="61">
        <v>0</v>
      </c>
      <c r="C871" s="61">
        <v>0</v>
      </c>
    </row>
    <row r="872" spans="1:3" ht="13" x14ac:dyDescent="0.3">
      <c r="A872" s="61">
        <v>0.86699999999999344</v>
      </c>
      <c r="B872" s="61">
        <v>0</v>
      </c>
      <c r="C872" s="61">
        <v>0</v>
      </c>
    </row>
    <row r="873" spans="1:3" ht="13" x14ac:dyDescent="0.3">
      <c r="A873" s="61">
        <v>0.86799999999999344</v>
      </c>
      <c r="B873" s="61">
        <v>0</v>
      </c>
      <c r="C873" s="61">
        <v>0</v>
      </c>
    </row>
    <row r="874" spans="1:3" ht="13" x14ac:dyDescent="0.3">
      <c r="A874" s="61">
        <v>0.86899999999999333</v>
      </c>
      <c r="B874" s="61">
        <v>0</v>
      </c>
      <c r="C874" s="61">
        <v>0</v>
      </c>
    </row>
    <row r="875" spans="1:3" ht="13" x14ac:dyDescent="0.3">
      <c r="A875" s="61">
        <v>0.86999999999999333</v>
      </c>
      <c r="B875" s="61">
        <v>0</v>
      </c>
      <c r="C875" s="61">
        <v>0</v>
      </c>
    </row>
    <row r="876" spans="1:3" ht="13" x14ac:dyDescent="0.3">
      <c r="A876" s="61">
        <v>0.87099999999999322</v>
      </c>
      <c r="B876" s="61">
        <v>0</v>
      </c>
      <c r="C876" s="61">
        <v>0</v>
      </c>
    </row>
    <row r="877" spans="1:3" ht="13" x14ac:dyDescent="0.3">
      <c r="A877" s="61">
        <v>0.87199999999999322</v>
      </c>
      <c r="B877" s="61">
        <v>0</v>
      </c>
      <c r="C877" s="61">
        <v>0</v>
      </c>
    </row>
    <row r="878" spans="1:3" ht="13" x14ac:dyDescent="0.3">
      <c r="A878" s="61">
        <v>0.87299999999999311</v>
      </c>
      <c r="B878" s="61">
        <v>0</v>
      </c>
      <c r="C878" s="61">
        <v>0</v>
      </c>
    </row>
    <row r="879" spans="1:3" ht="13" x14ac:dyDescent="0.3">
      <c r="A879" s="61">
        <v>0.87399999999999312</v>
      </c>
      <c r="B879" s="61">
        <v>0</v>
      </c>
      <c r="C879" s="61">
        <v>0</v>
      </c>
    </row>
    <row r="880" spans="1:3" ht="13" x14ac:dyDescent="0.3">
      <c r="A880" s="61">
        <v>0.87499999999999301</v>
      </c>
      <c r="B880" s="61">
        <v>0</v>
      </c>
      <c r="C880" s="61">
        <v>0</v>
      </c>
    </row>
    <row r="881" spans="1:3" ht="13" x14ac:dyDescent="0.3">
      <c r="A881" s="61">
        <v>0.87599999999999301</v>
      </c>
      <c r="B881" s="61">
        <v>0</v>
      </c>
      <c r="C881" s="61">
        <v>0</v>
      </c>
    </row>
    <row r="882" spans="1:3" ht="13" x14ac:dyDescent="0.3">
      <c r="A882" s="61">
        <v>0.8769999999999929</v>
      </c>
      <c r="B882" s="61">
        <v>0</v>
      </c>
      <c r="C882" s="61">
        <v>0</v>
      </c>
    </row>
    <row r="883" spans="1:3" ht="13" x14ac:dyDescent="0.3">
      <c r="A883" s="61">
        <v>0.8779999999999929</v>
      </c>
      <c r="B883" s="61">
        <v>0</v>
      </c>
      <c r="C883" s="61">
        <v>0</v>
      </c>
    </row>
    <row r="884" spans="1:3" ht="13" x14ac:dyDescent="0.3">
      <c r="A884" s="61">
        <v>0.87899999999999279</v>
      </c>
      <c r="B884" s="61">
        <v>0</v>
      </c>
      <c r="C884" s="61">
        <v>0</v>
      </c>
    </row>
    <row r="885" spans="1:3" ht="13" x14ac:dyDescent="0.3">
      <c r="A885" s="61">
        <v>0.87999999999999279</v>
      </c>
      <c r="B885" s="61">
        <v>0</v>
      </c>
      <c r="C885" s="61">
        <v>0</v>
      </c>
    </row>
    <row r="886" spans="1:3" ht="13" x14ac:dyDescent="0.3">
      <c r="A886" s="61">
        <v>0.88099999999999268</v>
      </c>
      <c r="B886" s="61">
        <v>0</v>
      </c>
      <c r="C886" s="61">
        <v>0</v>
      </c>
    </row>
    <row r="887" spans="1:3" ht="13" x14ac:dyDescent="0.3">
      <c r="A887" s="61">
        <v>0.88199999999999268</v>
      </c>
      <c r="B887" s="61">
        <v>0</v>
      </c>
      <c r="C887" s="61">
        <v>0</v>
      </c>
    </row>
    <row r="888" spans="1:3" ht="13" x14ac:dyDescent="0.3">
      <c r="A888" s="61">
        <v>0.88299999999999257</v>
      </c>
      <c r="B888" s="61">
        <v>0</v>
      </c>
      <c r="C888" s="61">
        <v>0</v>
      </c>
    </row>
    <row r="889" spans="1:3" ht="13" x14ac:dyDescent="0.3">
      <c r="A889" s="61">
        <v>0.88399999999999257</v>
      </c>
      <c r="B889" s="61">
        <v>0</v>
      </c>
      <c r="C889" s="61">
        <v>0</v>
      </c>
    </row>
    <row r="890" spans="1:3" ht="13" x14ac:dyDescent="0.3">
      <c r="A890" s="61">
        <v>0.88499999999999246</v>
      </c>
      <c r="B890" s="61">
        <v>0</v>
      </c>
      <c r="C890" s="61">
        <v>0</v>
      </c>
    </row>
    <row r="891" spans="1:3" ht="13" x14ac:dyDescent="0.3">
      <c r="A891" s="61">
        <v>0.88599999999999246</v>
      </c>
      <c r="B891" s="61">
        <v>0</v>
      </c>
      <c r="C891" s="61">
        <v>0</v>
      </c>
    </row>
    <row r="892" spans="1:3" ht="13" x14ac:dyDescent="0.3">
      <c r="A892" s="61">
        <v>0.88699999999999235</v>
      </c>
      <c r="B892" s="61">
        <v>0</v>
      </c>
      <c r="C892" s="61">
        <v>0</v>
      </c>
    </row>
    <row r="893" spans="1:3" ht="13" x14ac:dyDescent="0.3">
      <c r="A893" s="61">
        <v>0.88799999999999235</v>
      </c>
      <c r="B893" s="61">
        <v>0</v>
      </c>
      <c r="C893" s="61">
        <v>0</v>
      </c>
    </row>
    <row r="894" spans="1:3" ht="13" x14ac:dyDescent="0.3">
      <c r="A894" s="61">
        <v>0.88899999999999224</v>
      </c>
      <c r="B894" s="61">
        <v>0</v>
      </c>
      <c r="C894" s="61">
        <v>0</v>
      </c>
    </row>
    <row r="895" spans="1:3" ht="13" x14ac:dyDescent="0.3">
      <c r="A895" s="61">
        <v>0.88999999999999213</v>
      </c>
      <c r="B895" s="61">
        <v>0</v>
      </c>
      <c r="C895" s="61">
        <v>0</v>
      </c>
    </row>
    <row r="896" spans="1:3" ht="13" x14ac:dyDescent="0.3">
      <c r="A896" s="61">
        <v>0.89099999999999213</v>
      </c>
      <c r="B896" s="61">
        <v>0</v>
      </c>
      <c r="C896" s="61">
        <v>0</v>
      </c>
    </row>
    <row r="897" spans="1:3" ht="13" x14ac:dyDescent="0.3">
      <c r="A897" s="61">
        <v>0.89199999999999202</v>
      </c>
      <c r="B897" s="61">
        <v>0</v>
      </c>
      <c r="C897" s="61">
        <v>0</v>
      </c>
    </row>
    <row r="898" spans="1:3" ht="13" x14ac:dyDescent="0.3">
      <c r="A898" s="61">
        <v>0.89299999999999202</v>
      </c>
      <c r="B898" s="61">
        <v>0</v>
      </c>
      <c r="C898" s="61">
        <v>0</v>
      </c>
    </row>
    <row r="899" spans="1:3" ht="13" x14ac:dyDescent="0.3">
      <c r="A899" s="61">
        <v>0.89399999999999191</v>
      </c>
      <c r="B899" s="61">
        <v>0</v>
      </c>
      <c r="C899" s="61">
        <v>0</v>
      </c>
    </row>
    <row r="900" spans="1:3" ht="13" x14ac:dyDescent="0.3">
      <c r="A900" s="61">
        <v>0.89499999999999191</v>
      </c>
      <c r="B900" s="61">
        <v>0</v>
      </c>
      <c r="C900" s="61">
        <v>0</v>
      </c>
    </row>
    <row r="901" spans="1:3" ht="13" x14ac:dyDescent="0.3">
      <c r="A901" s="61">
        <v>0.8959999999999918</v>
      </c>
      <c r="B901" s="61">
        <v>0</v>
      </c>
      <c r="C901" s="61">
        <v>0</v>
      </c>
    </row>
    <row r="902" spans="1:3" ht="13" x14ac:dyDescent="0.3">
      <c r="A902" s="61">
        <v>0.8969999999999918</v>
      </c>
      <c r="B902" s="61">
        <v>0</v>
      </c>
      <c r="C902" s="61">
        <v>0</v>
      </c>
    </row>
    <row r="903" spans="1:3" ht="13" x14ac:dyDescent="0.3">
      <c r="A903" s="61">
        <v>0.89799999999999169</v>
      </c>
      <c r="B903" s="61">
        <v>0</v>
      </c>
      <c r="C903" s="61">
        <v>0</v>
      </c>
    </row>
    <row r="904" spans="1:3" ht="13" x14ac:dyDescent="0.3">
      <c r="A904" s="61">
        <v>0.89899999999999169</v>
      </c>
      <c r="B904" s="61">
        <v>0</v>
      </c>
      <c r="C904" s="61">
        <v>0</v>
      </c>
    </row>
    <row r="905" spans="1:3" ht="13" x14ac:dyDescent="0.3">
      <c r="A905" s="61">
        <v>0.89999999999999158</v>
      </c>
      <c r="B905" s="61">
        <v>0</v>
      </c>
      <c r="C905" s="61">
        <v>0</v>
      </c>
    </row>
    <row r="906" spans="1:3" ht="13" x14ac:dyDescent="0.3">
      <c r="A906" s="61">
        <v>0.90099999999999159</v>
      </c>
      <c r="B906" s="61">
        <v>0</v>
      </c>
      <c r="C906" s="61">
        <v>0</v>
      </c>
    </row>
    <row r="907" spans="1:3" ht="13" x14ac:dyDescent="0.3">
      <c r="A907" s="61">
        <v>0.90199999999999148</v>
      </c>
      <c r="B907" s="61">
        <v>0</v>
      </c>
      <c r="C907" s="61">
        <v>0</v>
      </c>
    </row>
    <row r="908" spans="1:3" ht="13" x14ac:dyDescent="0.3">
      <c r="A908" s="61">
        <v>0.90299999999999148</v>
      </c>
      <c r="B908" s="61">
        <v>0</v>
      </c>
      <c r="C908" s="61">
        <v>0</v>
      </c>
    </row>
    <row r="909" spans="1:3" ht="13" x14ac:dyDescent="0.3">
      <c r="A909" s="61">
        <v>0.90399999999999137</v>
      </c>
      <c r="B909" s="61">
        <v>0</v>
      </c>
      <c r="C909" s="61">
        <v>0</v>
      </c>
    </row>
    <row r="910" spans="1:3" ht="13" x14ac:dyDescent="0.3">
      <c r="A910" s="61">
        <v>0.90499999999999137</v>
      </c>
      <c r="B910" s="61">
        <v>0</v>
      </c>
      <c r="C910" s="61">
        <v>0</v>
      </c>
    </row>
    <row r="911" spans="1:3" ht="13" x14ac:dyDescent="0.3">
      <c r="A911" s="61">
        <v>0.90599999999999126</v>
      </c>
      <c r="B911" s="61">
        <v>0</v>
      </c>
      <c r="C911" s="61">
        <v>0</v>
      </c>
    </row>
    <row r="912" spans="1:3" ht="13" x14ac:dyDescent="0.3">
      <c r="A912" s="61">
        <v>0.90699999999999126</v>
      </c>
      <c r="B912" s="61">
        <v>0</v>
      </c>
      <c r="C912" s="61">
        <v>0</v>
      </c>
    </row>
    <row r="913" spans="1:3" ht="13" x14ac:dyDescent="0.3">
      <c r="A913" s="61">
        <v>0.90799999999999115</v>
      </c>
      <c r="B913" s="61">
        <v>0</v>
      </c>
      <c r="C913" s="61">
        <v>0</v>
      </c>
    </row>
    <row r="914" spans="1:3" ht="13" x14ac:dyDescent="0.3">
      <c r="A914" s="61">
        <v>0.90899999999999115</v>
      </c>
      <c r="B914" s="61">
        <v>0</v>
      </c>
      <c r="C914" s="61">
        <v>0</v>
      </c>
    </row>
    <row r="915" spans="1:3" ht="13" x14ac:dyDescent="0.3">
      <c r="A915" s="61">
        <v>0.90999999999999104</v>
      </c>
      <c r="B915" s="61">
        <v>0</v>
      </c>
      <c r="C915" s="61">
        <v>0</v>
      </c>
    </row>
    <row r="916" spans="1:3" ht="13" x14ac:dyDescent="0.3">
      <c r="A916" s="61">
        <v>0.91099999999999104</v>
      </c>
      <c r="B916" s="61">
        <v>0</v>
      </c>
      <c r="C916" s="61">
        <v>0</v>
      </c>
    </row>
    <row r="917" spans="1:3" ht="13" x14ac:dyDescent="0.3">
      <c r="A917" s="61">
        <v>0.91199999999999093</v>
      </c>
      <c r="B917" s="61">
        <v>0</v>
      </c>
      <c r="C917" s="61">
        <v>0</v>
      </c>
    </row>
    <row r="918" spans="1:3" ht="13" x14ac:dyDescent="0.3">
      <c r="A918" s="61">
        <v>0.91299999999999093</v>
      </c>
      <c r="B918" s="61">
        <v>0</v>
      </c>
      <c r="C918" s="61">
        <v>0</v>
      </c>
    </row>
    <row r="919" spans="1:3" ht="13" x14ac:dyDescent="0.3">
      <c r="A919" s="61">
        <v>0.91399999999999082</v>
      </c>
      <c r="B919" s="61">
        <v>0</v>
      </c>
      <c r="C919" s="61">
        <v>0</v>
      </c>
    </row>
    <row r="920" spans="1:3" ht="13" x14ac:dyDescent="0.3">
      <c r="A920" s="61">
        <v>0.91499999999999071</v>
      </c>
      <c r="B920" s="61">
        <v>0</v>
      </c>
      <c r="C920" s="61">
        <v>0</v>
      </c>
    </row>
    <row r="921" spans="1:3" ht="13" x14ac:dyDescent="0.3">
      <c r="A921" s="61">
        <v>0.91599999999999071</v>
      </c>
      <c r="B921" s="61">
        <v>0</v>
      </c>
      <c r="C921" s="61">
        <v>0</v>
      </c>
    </row>
    <row r="922" spans="1:3" ht="13" x14ac:dyDescent="0.3">
      <c r="A922" s="61">
        <v>0.9169999999999906</v>
      </c>
      <c r="B922" s="61">
        <v>0</v>
      </c>
      <c r="C922" s="61">
        <v>0</v>
      </c>
    </row>
    <row r="923" spans="1:3" ht="13" x14ac:dyDescent="0.3">
      <c r="A923" s="61">
        <v>0.9179999999999906</v>
      </c>
      <c r="B923" s="61">
        <v>0</v>
      </c>
      <c r="C923" s="61">
        <v>0</v>
      </c>
    </row>
    <row r="924" spans="1:3" ht="13" x14ac:dyDescent="0.3">
      <c r="A924" s="61">
        <v>0.91899999999999049</v>
      </c>
      <c r="B924" s="61">
        <v>0</v>
      </c>
      <c r="C924" s="61">
        <v>0</v>
      </c>
    </row>
    <row r="925" spans="1:3" ht="13" x14ac:dyDescent="0.3">
      <c r="A925" s="61">
        <v>0.91999999999999049</v>
      </c>
      <c r="B925" s="61">
        <v>0</v>
      </c>
      <c r="C925" s="61">
        <v>0</v>
      </c>
    </row>
    <row r="926" spans="1:3" ht="13" x14ac:dyDescent="0.3">
      <c r="A926" s="61">
        <v>0.92099999999999038</v>
      </c>
      <c r="B926" s="61">
        <v>0</v>
      </c>
      <c r="C926" s="61">
        <v>0</v>
      </c>
    </row>
    <row r="927" spans="1:3" ht="13" x14ac:dyDescent="0.3">
      <c r="A927" s="61">
        <v>0.92199999999999038</v>
      </c>
      <c r="B927" s="61">
        <v>0</v>
      </c>
      <c r="C927" s="61">
        <v>0</v>
      </c>
    </row>
    <row r="928" spans="1:3" ht="13" x14ac:dyDescent="0.3">
      <c r="A928" s="61">
        <v>0.92299999999999027</v>
      </c>
      <c r="B928" s="61">
        <v>0</v>
      </c>
      <c r="C928" s="61">
        <v>0</v>
      </c>
    </row>
    <row r="929" spans="1:3" ht="13" x14ac:dyDescent="0.3">
      <c r="A929" s="61">
        <v>0.92399999999999027</v>
      </c>
      <c r="B929" s="61">
        <v>0</v>
      </c>
      <c r="C929" s="61">
        <v>0</v>
      </c>
    </row>
    <row r="930" spans="1:3" ht="13" x14ac:dyDescent="0.3">
      <c r="A930" s="61">
        <v>0.92499999999999016</v>
      </c>
      <c r="B930" s="61">
        <v>0</v>
      </c>
      <c r="C930" s="61">
        <v>0</v>
      </c>
    </row>
    <row r="931" spans="1:3" ht="13" x14ac:dyDescent="0.3">
      <c r="A931" s="61">
        <v>0.92599999999999016</v>
      </c>
      <c r="B931" s="61">
        <v>0</v>
      </c>
      <c r="C931" s="61">
        <v>0</v>
      </c>
    </row>
    <row r="932" spans="1:3" ht="13" x14ac:dyDescent="0.3">
      <c r="A932" s="61">
        <v>0.92699999999999005</v>
      </c>
      <c r="B932" s="61">
        <v>0</v>
      </c>
      <c r="C932" s="61">
        <v>0</v>
      </c>
    </row>
    <row r="933" spans="1:3" ht="13" x14ac:dyDescent="0.3">
      <c r="A933" s="61">
        <v>0.92799999999999006</v>
      </c>
      <c r="B933" s="61">
        <v>0</v>
      </c>
      <c r="C933" s="61">
        <v>0</v>
      </c>
    </row>
    <row r="934" spans="1:3" ht="13" x14ac:dyDescent="0.3">
      <c r="A934" s="61">
        <v>0.92899999999998994</v>
      </c>
      <c r="B934" s="61">
        <v>0</v>
      </c>
      <c r="C934" s="61">
        <v>0</v>
      </c>
    </row>
    <row r="935" spans="1:3" ht="13" x14ac:dyDescent="0.3">
      <c r="A935" s="61">
        <v>0.92999999999998995</v>
      </c>
      <c r="B935" s="61">
        <v>0</v>
      </c>
      <c r="C935" s="61">
        <v>0</v>
      </c>
    </row>
    <row r="936" spans="1:3" ht="13" x14ac:dyDescent="0.3">
      <c r="A936" s="61">
        <v>0.93099999999998984</v>
      </c>
      <c r="B936" s="61">
        <v>0</v>
      </c>
      <c r="C936" s="61">
        <v>0</v>
      </c>
    </row>
    <row r="937" spans="1:3" ht="13" x14ac:dyDescent="0.3">
      <c r="A937" s="61">
        <v>0.93199999999998984</v>
      </c>
      <c r="B937" s="61">
        <v>0</v>
      </c>
      <c r="C937" s="61">
        <v>0</v>
      </c>
    </row>
    <row r="938" spans="1:3" ht="13" x14ac:dyDescent="0.3">
      <c r="A938" s="61">
        <v>0.93299999999998973</v>
      </c>
      <c r="B938" s="61">
        <v>0</v>
      </c>
      <c r="C938" s="61">
        <v>0</v>
      </c>
    </row>
    <row r="939" spans="1:3" ht="13" x14ac:dyDescent="0.3">
      <c r="A939" s="61">
        <v>0.93399999999998973</v>
      </c>
      <c r="B939" s="61">
        <v>0</v>
      </c>
      <c r="C939" s="61">
        <v>0</v>
      </c>
    </row>
    <row r="940" spans="1:3" ht="13" x14ac:dyDescent="0.3">
      <c r="A940" s="61">
        <v>0.93499999999998962</v>
      </c>
      <c r="B940" s="61">
        <v>0</v>
      </c>
      <c r="C940" s="61">
        <v>0</v>
      </c>
    </row>
    <row r="941" spans="1:3" ht="13" x14ac:dyDescent="0.3">
      <c r="A941" s="61">
        <v>0.93599999999998962</v>
      </c>
      <c r="B941" s="61">
        <v>0</v>
      </c>
      <c r="C941" s="61">
        <v>0</v>
      </c>
    </row>
    <row r="942" spans="1:3" ht="13" x14ac:dyDescent="0.3">
      <c r="A942" s="61">
        <v>0.93699999999998951</v>
      </c>
      <c r="B942" s="61">
        <v>0</v>
      </c>
      <c r="C942" s="61">
        <v>0</v>
      </c>
    </row>
    <row r="943" spans="1:3" ht="13" x14ac:dyDescent="0.3">
      <c r="A943" s="61">
        <v>0.93799999999998951</v>
      </c>
      <c r="B943" s="61">
        <v>0</v>
      </c>
      <c r="C943" s="61">
        <v>0</v>
      </c>
    </row>
    <row r="944" spans="1:3" ht="13" x14ac:dyDescent="0.3">
      <c r="A944" s="61">
        <v>0.9389999999999894</v>
      </c>
      <c r="B944" s="61">
        <v>0</v>
      </c>
      <c r="C944" s="61">
        <v>0</v>
      </c>
    </row>
    <row r="945" spans="1:3" ht="13" x14ac:dyDescent="0.3">
      <c r="A945" s="61">
        <v>0.93999999999998929</v>
      </c>
      <c r="B945" s="61">
        <v>0</v>
      </c>
      <c r="C945" s="61">
        <v>0</v>
      </c>
    </row>
    <row r="946" spans="1:3" ht="13" x14ac:dyDescent="0.3">
      <c r="A946" s="61">
        <v>0.94099999999998929</v>
      </c>
      <c r="B946" s="61">
        <v>0</v>
      </c>
      <c r="C946" s="61">
        <v>0</v>
      </c>
    </row>
    <row r="947" spans="1:3" ht="13" x14ac:dyDescent="0.3">
      <c r="A947" s="61">
        <v>0.94199999999998918</v>
      </c>
      <c r="B947" s="61">
        <v>0</v>
      </c>
      <c r="C947" s="61">
        <v>0</v>
      </c>
    </row>
    <row r="948" spans="1:3" ht="13" x14ac:dyDescent="0.3">
      <c r="A948" s="61">
        <v>0.94299999999998918</v>
      </c>
      <c r="B948" s="61">
        <v>0</v>
      </c>
      <c r="C948" s="61">
        <v>0</v>
      </c>
    </row>
    <row r="949" spans="1:3" ht="13" x14ac:dyDescent="0.3">
      <c r="A949" s="61">
        <v>0.94399999999998907</v>
      </c>
      <c r="B949" s="61">
        <v>0</v>
      </c>
      <c r="C949" s="61">
        <v>0</v>
      </c>
    </row>
    <row r="950" spans="1:3" ht="13" x14ac:dyDescent="0.3">
      <c r="A950" s="61">
        <v>0.94499999999998907</v>
      </c>
      <c r="B950" s="61">
        <v>0</v>
      </c>
      <c r="C950" s="61">
        <v>0</v>
      </c>
    </row>
    <row r="951" spans="1:3" ht="13" x14ac:dyDescent="0.3">
      <c r="A951" s="61">
        <v>0.94599999999998896</v>
      </c>
      <c r="B951" s="61">
        <v>0</v>
      </c>
      <c r="C951" s="61">
        <v>0</v>
      </c>
    </row>
    <row r="952" spans="1:3" ht="13" x14ac:dyDescent="0.3">
      <c r="A952" s="61">
        <v>0.94699999999998896</v>
      </c>
      <c r="B952" s="61">
        <v>0</v>
      </c>
      <c r="C952" s="61">
        <v>0</v>
      </c>
    </row>
    <row r="953" spans="1:3" ht="13" x14ac:dyDescent="0.3">
      <c r="A953" s="61">
        <v>0.94799999999998885</v>
      </c>
      <c r="B953" s="61">
        <v>0</v>
      </c>
      <c r="C953" s="61">
        <v>0</v>
      </c>
    </row>
    <row r="954" spans="1:3" ht="13" x14ac:dyDescent="0.3">
      <c r="A954" s="61">
        <v>0.94899999999998885</v>
      </c>
      <c r="B954" s="61">
        <v>0</v>
      </c>
      <c r="C954" s="61">
        <v>0</v>
      </c>
    </row>
    <row r="955" spans="1:3" ht="13" x14ac:dyDescent="0.3">
      <c r="A955" s="61">
        <v>0.94999999999998874</v>
      </c>
      <c r="B955" s="61">
        <v>0</v>
      </c>
      <c r="C955" s="61">
        <v>0</v>
      </c>
    </row>
    <row r="956" spans="1:3" ht="13" x14ac:dyDescent="0.3">
      <c r="A956" s="61">
        <v>0.95099999999998874</v>
      </c>
      <c r="B956" s="61">
        <v>0</v>
      </c>
      <c r="C956" s="61">
        <v>0</v>
      </c>
    </row>
    <row r="957" spans="1:3" ht="13" x14ac:dyDescent="0.3">
      <c r="A957" s="61">
        <v>0.95199999999998863</v>
      </c>
      <c r="B957" s="61">
        <v>0</v>
      </c>
      <c r="C957" s="61">
        <v>0</v>
      </c>
    </row>
    <row r="958" spans="1:3" ht="13" x14ac:dyDescent="0.3">
      <c r="A958" s="61">
        <v>0.95299999999998863</v>
      </c>
      <c r="B958" s="61">
        <v>0</v>
      </c>
      <c r="C958" s="61">
        <v>0</v>
      </c>
    </row>
    <row r="959" spans="1:3" ht="13" x14ac:dyDescent="0.3">
      <c r="A959" s="61">
        <v>0.95399999999998852</v>
      </c>
      <c r="B959" s="61">
        <v>0</v>
      </c>
      <c r="C959" s="61">
        <v>0</v>
      </c>
    </row>
    <row r="960" spans="1:3" ht="13" x14ac:dyDescent="0.3">
      <c r="A960" s="61">
        <v>0.95499999999998852</v>
      </c>
      <c r="B960" s="61">
        <v>0</v>
      </c>
      <c r="C960" s="61">
        <v>0</v>
      </c>
    </row>
    <row r="961" spans="1:3" ht="13" x14ac:dyDescent="0.3">
      <c r="A961" s="61">
        <v>0.95599999999998841</v>
      </c>
      <c r="B961" s="61">
        <v>0</v>
      </c>
      <c r="C961" s="61">
        <v>0</v>
      </c>
    </row>
    <row r="962" spans="1:3" ht="13" x14ac:dyDescent="0.3">
      <c r="A962" s="61">
        <v>0.95699999999998842</v>
      </c>
      <c r="B962" s="61">
        <v>0</v>
      </c>
      <c r="C962" s="61">
        <v>0</v>
      </c>
    </row>
    <row r="963" spans="1:3" ht="13" x14ac:dyDescent="0.3">
      <c r="A963" s="61">
        <v>0.95799999999998831</v>
      </c>
      <c r="B963" s="61">
        <v>0</v>
      </c>
      <c r="C963" s="61">
        <v>0</v>
      </c>
    </row>
    <row r="964" spans="1:3" ht="13" x14ac:dyDescent="0.3">
      <c r="A964" s="61">
        <v>0.95899999999998831</v>
      </c>
      <c r="B964" s="61">
        <v>0</v>
      </c>
      <c r="C964" s="61">
        <v>0</v>
      </c>
    </row>
    <row r="965" spans="1:3" ht="13" x14ac:dyDescent="0.3">
      <c r="A965" s="61">
        <v>0.9599999999999882</v>
      </c>
      <c r="B965" s="61">
        <v>0</v>
      </c>
      <c r="C965" s="61">
        <v>0</v>
      </c>
    </row>
    <row r="966" spans="1:3" ht="13" x14ac:dyDescent="0.3">
      <c r="A966" s="61">
        <v>0.9609999999999882</v>
      </c>
      <c r="B966" s="61">
        <v>0</v>
      </c>
      <c r="C966" s="61">
        <v>0</v>
      </c>
    </row>
    <row r="967" spans="1:3" ht="13" x14ac:dyDescent="0.3">
      <c r="A967" s="61">
        <v>0.96199999999998809</v>
      </c>
      <c r="B967" s="61">
        <v>0</v>
      </c>
      <c r="C967" s="61">
        <v>0</v>
      </c>
    </row>
    <row r="968" spans="1:3" ht="13" x14ac:dyDescent="0.3">
      <c r="A968" s="61">
        <v>0.96299999999998809</v>
      </c>
      <c r="B968" s="61">
        <v>0</v>
      </c>
      <c r="C968" s="61">
        <v>0</v>
      </c>
    </row>
    <row r="969" spans="1:3" ht="13" x14ac:dyDescent="0.3">
      <c r="A969" s="61">
        <v>0.96399999999998798</v>
      </c>
      <c r="B969" s="61">
        <v>0</v>
      </c>
      <c r="C969" s="61">
        <v>0</v>
      </c>
    </row>
    <row r="970" spans="1:3" ht="13" x14ac:dyDescent="0.3">
      <c r="A970" s="61">
        <v>0.96499999999998787</v>
      </c>
      <c r="B970" s="61">
        <v>0</v>
      </c>
      <c r="C970" s="61">
        <v>0</v>
      </c>
    </row>
    <row r="971" spans="1:3" ht="13" x14ac:dyDescent="0.3">
      <c r="A971" s="61">
        <v>0.96599999999998787</v>
      </c>
      <c r="B971" s="61">
        <v>0</v>
      </c>
      <c r="C971" s="61">
        <v>0</v>
      </c>
    </row>
    <row r="972" spans="1:3" ht="13" x14ac:dyDescent="0.3">
      <c r="A972" s="61">
        <v>0.96699999999998776</v>
      </c>
      <c r="B972" s="61">
        <v>0</v>
      </c>
      <c r="C972" s="61">
        <v>0</v>
      </c>
    </row>
    <row r="973" spans="1:3" ht="13" x14ac:dyDescent="0.3">
      <c r="A973" s="61">
        <v>0.96799999999998776</v>
      </c>
      <c r="B973" s="61">
        <v>0</v>
      </c>
      <c r="C973" s="61">
        <v>0</v>
      </c>
    </row>
    <row r="974" spans="1:3" ht="13" x14ac:dyDescent="0.3">
      <c r="A974" s="61">
        <v>0.96899999999998765</v>
      </c>
      <c r="B974" s="61">
        <v>0</v>
      </c>
      <c r="C974" s="61">
        <v>0</v>
      </c>
    </row>
    <row r="975" spans="1:3" ht="13" x14ac:dyDescent="0.3">
      <c r="A975" s="61">
        <v>0.96999999999998765</v>
      </c>
      <c r="B975" s="61">
        <v>0</v>
      </c>
      <c r="C975" s="61">
        <v>0</v>
      </c>
    </row>
    <row r="976" spans="1:3" ht="13" x14ac:dyDescent="0.3">
      <c r="A976" s="61">
        <v>0.97099999999998754</v>
      </c>
      <c r="B976" s="61">
        <v>0</v>
      </c>
      <c r="C976" s="61">
        <v>0</v>
      </c>
    </row>
    <row r="977" spans="1:3" ht="13" x14ac:dyDescent="0.3">
      <c r="A977" s="61">
        <v>0.97199999999998754</v>
      </c>
      <c r="B977" s="61">
        <v>0</v>
      </c>
      <c r="C977" s="61">
        <v>0</v>
      </c>
    </row>
    <row r="978" spans="1:3" ht="13" x14ac:dyDescent="0.3">
      <c r="A978" s="61">
        <v>0.97299999999998743</v>
      </c>
      <c r="B978" s="61">
        <v>0</v>
      </c>
      <c r="C978" s="61">
        <v>0</v>
      </c>
    </row>
    <row r="979" spans="1:3" ht="13" x14ac:dyDescent="0.3">
      <c r="A979" s="61">
        <v>0.97399999999998743</v>
      </c>
      <c r="B979" s="61">
        <v>0</v>
      </c>
      <c r="C979" s="61">
        <v>0</v>
      </c>
    </row>
    <row r="980" spans="1:3" ht="13" x14ac:dyDescent="0.3">
      <c r="A980" s="61">
        <v>0.97499999999998732</v>
      </c>
      <c r="B980" s="61">
        <v>0</v>
      </c>
      <c r="C980" s="61">
        <v>0</v>
      </c>
    </row>
    <row r="981" spans="1:3" ht="13" x14ac:dyDescent="0.3">
      <c r="A981" s="61">
        <v>0.97599999999998732</v>
      </c>
      <c r="B981" s="61">
        <v>0</v>
      </c>
      <c r="C981" s="61">
        <v>0</v>
      </c>
    </row>
    <row r="982" spans="1:3" ht="13" x14ac:dyDescent="0.3">
      <c r="A982" s="61">
        <v>0.97699999999998721</v>
      </c>
      <c r="B982" s="61">
        <v>0</v>
      </c>
      <c r="C982" s="61">
        <v>0</v>
      </c>
    </row>
    <row r="983" spans="1:3" ht="13" x14ac:dyDescent="0.3">
      <c r="A983" s="61">
        <v>0.97799999999998721</v>
      </c>
      <c r="B983" s="61">
        <v>0</v>
      </c>
      <c r="C983" s="61">
        <v>0</v>
      </c>
    </row>
    <row r="984" spans="1:3" ht="13" x14ac:dyDescent="0.3">
      <c r="A984" s="61">
        <v>0.9789999999999871</v>
      </c>
      <c r="B984" s="61">
        <v>0</v>
      </c>
      <c r="C984" s="61">
        <v>0</v>
      </c>
    </row>
    <row r="985" spans="1:3" ht="13" x14ac:dyDescent="0.3">
      <c r="A985" s="61">
        <v>0.9799999999999871</v>
      </c>
      <c r="B985" s="61">
        <v>0</v>
      </c>
      <c r="C985" s="61">
        <v>0</v>
      </c>
    </row>
    <row r="986" spans="1:3" ht="13" x14ac:dyDescent="0.3">
      <c r="A986" s="61">
        <v>0.98099999999998699</v>
      </c>
      <c r="B986" s="61">
        <v>0</v>
      </c>
      <c r="C986" s="61">
        <v>0</v>
      </c>
    </row>
    <row r="987" spans="1:3" ht="13" x14ac:dyDescent="0.3">
      <c r="A987" s="61">
        <v>0.98199999999998699</v>
      </c>
      <c r="B987" s="61">
        <v>0</v>
      </c>
      <c r="C987" s="61">
        <v>0</v>
      </c>
    </row>
    <row r="988" spans="1:3" ht="13" x14ac:dyDescent="0.3">
      <c r="A988" s="61">
        <v>0.98299999999998688</v>
      </c>
      <c r="B988" s="61">
        <v>0</v>
      </c>
      <c r="C988" s="61">
        <v>0</v>
      </c>
    </row>
    <row r="989" spans="1:3" ht="13" x14ac:dyDescent="0.3">
      <c r="A989" s="61">
        <v>0.98399999999998689</v>
      </c>
      <c r="B989" s="61">
        <v>0</v>
      </c>
      <c r="C989" s="61">
        <v>0</v>
      </c>
    </row>
    <row r="990" spans="1:3" ht="13" x14ac:dyDescent="0.3">
      <c r="A990" s="61">
        <v>0.98499999999998678</v>
      </c>
      <c r="B990" s="61">
        <v>0</v>
      </c>
      <c r="C990" s="61">
        <v>0</v>
      </c>
    </row>
    <row r="991" spans="1:3" ht="13" x14ac:dyDescent="0.3">
      <c r="A991" s="61">
        <v>0.98599999999998678</v>
      </c>
      <c r="B991" s="61">
        <v>0</v>
      </c>
      <c r="C991" s="61">
        <v>0</v>
      </c>
    </row>
    <row r="992" spans="1:3" ht="13" x14ac:dyDescent="0.3">
      <c r="A992" s="61">
        <v>0.98699999999998667</v>
      </c>
      <c r="B992" s="61">
        <v>0</v>
      </c>
      <c r="C992" s="61">
        <v>0</v>
      </c>
    </row>
    <row r="993" spans="1:3" ht="13" x14ac:dyDescent="0.3">
      <c r="A993" s="61">
        <v>0.98799999999998667</v>
      </c>
      <c r="B993" s="61">
        <v>0</v>
      </c>
      <c r="C993" s="61">
        <v>0</v>
      </c>
    </row>
    <row r="994" spans="1:3" ht="13" x14ac:dyDescent="0.3">
      <c r="A994" s="61">
        <v>0.98899999999998656</v>
      </c>
      <c r="B994" s="61">
        <v>0</v>
      </c>
      <c r="C994" s="61">
        <v>0</v>
      </c>
    </row>
    <row r="995" spans="1:3" ht="13" x14ac:dyDescent="0.3">
      <c r="A995" s="61">
        <v>0.98999999999998645</v>
      </c>
      <c r="B995" s="61">
        <v>0</v>
      </c>
      <c r="C995" s="61">
        <v>0</v>
      </c>
    </row>
    <row r="996" spans="1:3" ht="13" x14ac:dyDescent="0.3">
      <c r="A996" s="61">
        <v>0.99099999999998645</v>
      </c>
      <c r="B996" s="61">
        <v>0</v>
      </c>
      <c r="C996" s="61">
        <v>0</v>
      </c>
    </row>
    <row r="997" spans="1:3" ht="13" x14ac:dyDescent="0.3">
      <c r="A997" s="61">
        <v>0.99199999999998634</v>
      </c>
      <c r="B997" s="61">
        <v>0</v>
      </c>
      <c r="C997" s="61">
        <v>0</v>
      </c>
    </row>
    <row r="998" spans="1:3" ht="13" x14ac:dyDescent="0.3">
      <c r="A998" s="61">
        <v>0.99299999999998634</v>
      </c>
      <c r="B998" s="61">
        <v>0</v>
      </c>
      <c r="C998" s="61">
        <v>0</v>
      </c>
    </row>
    <row r="999" spans="1:3" ht="13" x14ac:dyDescent="0.3">
      <c r="A999" s="61">
        <v>0.99399999999998623</v>
      </c>
      <c r="B999" s="61">
        <v>0</v>
      </c>
      <c r="C999" s="61">
        <v>0</v>
      </c>
    </row>
    <row r="1000" spans="1:3" ht="13" x14ac:dyDescent="0.3">
      <c r="A1000" s="61">
        <v>0.99499999999998623</v>
      </c>
      <c r="B1000" s="61">
        <v>0</v>
      </c>
      <c r="C1000" s="61">
        <v>0</v>
      </c>
    </row>
    <row r="1001" spans="1:3" ht="13" x14ac:dyDescent="0.3">
      <c r="A1001" s="61">
        <v>0.99599999999998612</v>
      </c>
      <c r="B1001" s="61">
        <v>0</v>
      </c>
      <c r="C1001" s="61">
        <v>0</v>
      </c>
    </row>
    <row r="1002" spans="1:3" ht="13" x14ac:dyDescent="0.3">
      <c r="A1002" s="61">
        <v>0.99699999999998612</v>
      </c>
      <c r="B1002" s="61">
        <v>0</v>
      </c>
      <c r="C1002" s="61">
        <v>0</v>
      </c>
    </row>
    <row r="1003" spans="1:3" ht="13" x14ac:dyDescent="0.3">
      <c r="A1003" s="61">
        <v>0.99799999999998601</v>
      </c>
      <c r="B1003" s="61">
        <v>0</v>
      </c>
      <c r="C1003" s="61">
        <v>0</v>
      </c>
    </row>
    <row r="1004" spans="1:3" ht="13" x14ac:dyDescent="0.3">
      <c r="A1004" s="61">
        <v>0.99899999999998601</v>
      </c>
      <c r="B1004" s="61">
        <v>0</v>
      </c>
      <c r="C1004" s="61">
        <v>0</v>
      </c>
    </row>
    <row r="1005" spans="1:3" ht="13" x14ac:dyDescent="0.3">
      <c r="A1005" s="61">
        <v>0.9999999999999859</v>
      </c>
      <c r="B1005" s="61">
        <v>0</v>
      </c>
      <c r="C1005" s="61">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67"/>
  <sheetViews>
    <sheetView workbookViewId="0"/>
  </sheetViews>
  <sheetFormatPr defaultColWidth="9.1796875" defaultRowHeight="12.5" x14ac:dyDescent="0.25"/>
  <cols>
    <col min="1" max="1" width="24.36328125" style="82" customWidth="1"/>
    <col min="2" max="2" width="13.36328125" style="82" customWidth="1"/>
    <col min="3" max="3" width="14" style="82" customWidth="1"/>
    <col min="4" max="4" width="12.36328125" style="82" customWidth="1"/>
    <col min="5" max="5" width="12.81640625" style="82" customWidth="1"/>
    <col min="6" max="14" width="9.1796875" style="82"/>
    <col min="15" max="19" width="0" style="82" hidden="1" customWidth="1"/>
    <col min="20" max="16384" width="9.1796875" style="82"/>
  </cols>
  <sheetData>
    <row r="1" spans="1:19" ht="33.75" customHeight="1" x14ac:dyDescent="0.25">
      <c r="A1" s="81" t="s">
        <v>62</v>
      </c>
      <c r="B1" s="335" t="s">
        <v>63</v>
      </c>
      <c r="C1" s="336"/>
      <c r="D1" s="336"/>
      <c r="E1" s="336"/>
      <c r="F1" s="336"/>
      <c r="G1" s="336"/>
      <c r="H1" s="336"/>
      <c r="I1" s="336"/>
    </row>
    <row r="3" spans="1:19" ht="14.5" x14ac:dyDescent="0.35">
      <c r="A3" s="83" t="s">
        <v>64</v>
      </c>
      <c r="B3" s="84"/>
      <c r="C3" s="84"/>
      <c r="D3" s="84"/>
      <c r="E3" s="84"/>
      <c r="F3" s="84"/>
      <c r="G3" s="84"/>
      <c r="H3" s="84"/>
      <c r="I3" s="84"/>
      <c r="J3" s="84"/>
    </row>
    <row r="4" spans="1:19" ht="14.5" x14ac:dyDescent="0.35">
      <c r="A4" s="85" t="s">
        <v>65</v>
      </c>
      <c r="B4" s="86"/>
      <c r="C4" s="86"/>
      <c r="D4" s="86"/>
      <c r="E4" s="86"/>
      <c r="F4" s="86"/>
      <c r="G4" s="86"/>
      <c r="H4" s="86"/>
      <c r="I4" s="86"/>
      <c r="J4" s="86"/>
    </row>
    <row r="5" spans="1:19" ht="15" thickBot="1" x14ac:dyDescent="0.4">
      <c r="A5" s="87"/>
      <c r="B5" s="86"/>
      <c r="C5" s="86"/>
      <c r="D5" s="86"/>
      <c r="E5" s="86"/>
      <c r="F5" s="86"/>
      <c r="G5" s="86"/>
      <c r="H5" s="86"/>
      <c r="I5" s="86"/>
      <c r="J5" s="86"/>
    </row>
    <row r="6" spans="1:19" ht="15" thickBot="1" x14ac:dyDescent="0.4">
      <c r="A6" s="326" t="s">
        <v>66</v>
      </c>
      <c r="B6" s="317" t="s">
        <v>67</v>
      </c>
      <c r="C6" s="318"/>
      <c r="D6" s="318"/>
      <c r="E6" s="318"/>
      <c r="F6" s="318"/>
      <c r="G6" s="319"/>
      <c r="H6" s="323" t="s">
        <v>68</v>
      </c>
      <c r="I6" s="319"/>
      <c r="J6" s="88"/>
    </row>
    <row r="7" spans="1:19" ht="14.5" x14ac:dyDescent="0.35">
      <c r="A7" s="327"/>
      <c r="B7" s="329" t="s">
        <v>69</v>
      </c>
      <c r="C7" s="330"/>
      <c r="D7" s="325"/>
      <c r="E7" s="330" t="s">
        <v>70</v>
      </c>
      <c r="F7" s="330"/>
      <c r="G7" s="325"/>
      <c r="H7" s="331" t="s">
        <v>71</v>
      </c>
      <c r="I7" s="333" t="s">
        <v>72</v>
      </c>
      <c r="J7" s="88"/>
    </row>
    <row r="8" spans="1:19" ht="14.5" x14ac:dyDescent="0.35">
      <c r="A8" s="328"/>
      <c r="B8" s="89" t="s">
        <v>39</v>
      </c>
      <c r="C8" s="89" t="s">
        <v>40</v>
      </c>
      <c r="D8" s="90" t="s">
        <v>9</v>
      </c>
      <c r="E8" s="91" t="s">
        <v>39</v>
      </c>
      <c r="F8" s="89" t="s">
        <v>40</v>
      </c>
      <c r="G8" s="90" t="s">
        <v>9</v>
      </c>
      <c r="H8" s="332"/>
      <c r="I8" s="334"/>
      <c r="J8" s="84"/>
      <c r="O8" s="92" t="s">
        <v>73</v>
      </c>
      <c r="P8" s="92" t="s">
        <v>74</v>
      </c>
      <c r="Q8" s="92" t="s">
        <v>15</v>
      </c>
      <c r="R8" s="93"/>
      <c r="S8" s="84"/>
    </row>
    <row r="9" spans="1:19" ht="14.5" x14ac:dyDescent="0.35">
      <c r="A9" s="94" t="s">
        <v>75</v>
      </c>
      <c r="B9" s="95"/>
      <c r="C9" s="95"/>
      <c r="D9" s="96"/>
      <c r="E9" s="97"/>
      <c r="F9" s="95"/>
      <c r="G9" s="96"/>
      <c r="H9" s="98" t="str">
        <f t="shared" ref="H9:H14" si="0">IF(A9="","",IF(OR(B9="",C9="",D9="",E9="",F9="",G9=""),"--",ABS(O9/P9)))</f>
        <v>--</v>
      </c>
      <c r="I9" s="99" t="str">
        <f t="shared" ref="I9:I14" si="1">IF(A9="","",IF(H9="--","--",TDIST(H9,Q9,2)))</f>
        <v>--</v>
      </c>
      <c r="J9" s="84"/>
      <c r="O9" s="100" t="str">
        <f t="shared" ref="O9:O14" si="2">IF(OR(B9="",E9=""),"--",B9-E9)</f>
        <v>--</v>
      </c>
      <c r="P9" s="100" t="str">
        <f t="shared" ref="P9:P14" si="3">IF(OR(C9="",D9="",F9="",G9="",C9=0,F9=0),"--",SQRT(((D9-1)*(C9^2)+(G9-1)*(F9^2))/(D9+G9-2))*SQRT((1/D9)+(1/G9)))</f>
        <v>--</v>
      </c>
      <c r="Q9" s="101" t="str">
        <f t="shared" ref="Q9:Q14" si="4">IF(OR(D9="",G9=""),"--",D9+G9-2)</f>
        <v>--</v>
      </c>
      <c r="R9" s="93"/>
      <c r="S9" s="84"/>
    </row>
    <row r="10" spans="1:19" ht="14.5" x14ac:dyDescent="0.35">
      <c r="A10" s="94" t="s">
        <v>76</v>
      </c>
      <c r="B10" s="95"/>
      <c r="C10" s="95"/>
      <c r="D10" s="96"/>
      <c r="E10" s="97"/>
      <c r="F10" s="95"/>
      <c r="G10" s="96"/>
      <c r="H10" s="98" t="str">
        <f t="shared" si="0"/>
        <v>--</v>
      </c>
      <c r="I10" s="99" t="str">
        <f t="shared" si="1"/>
        <v>--</v>
      </c>
      <c r="J10" s="84"/>
      <c r="O10" s="100" t="str">
        <f t="shared" si="2"/>
        <v>--</v>
      </c>
      <c r="P10" s="100" t="str">
        <f t="shared" si="3"/>
        <v>--</v>
      </c>
      <c r="Q10" s="101" t="str">
        <f t="shared" si="4"/>
        <v>--</v>
      </c>
      <c r="R10" s="93"/>
      <c r="S10" s="84"/>
    </row>
    <row r="11" spans="1:19" ht="14.5" x14ac:dyDescent="0.35">
      <c r="A11" s="94" t="s">
        <v>77</v>
      </c>
      <c r="B11" s="95"/>
      <c r="C11" s="95"/>
      <c r="D11" s="96"/>
      <c r="E11" s="97"/>
      <c r="F11" s="95"/>
      <c r="G11" s="96"/>
      <c r="H11" s="98" t="str">
        <f t="shared" si="0"/>
        <v>--</v>
      </c>
      <c r="I11" s="99" t="str">
        <f t="shared" si="1"/>
        <v>--</v>
      </c>
      <c r="J11" s="84"/>
      <c r="O11" s="100" t="str">
        <f t="shared" si="2"/>
        <v>--</v>
      </c>
      <c r="P11" s="100" t="str">
        <f t="shared" si="3"/>
        <v>--</v>
      </c>
      <c r="Q11" s="101" t="str">
        <f t="shared" si="4"/>
        <v>--</v>
      </c>
      <c r="R11" s="93"/>
      <c r="S11" s="84"/>
    </row>
    <row r="12" spans="1:19" ht="14.5" x14ac:dyDescent="0.35">
      <c r="A12" s="94" t="s">
        <v>78</v>
      </c>
      <c r="B12" s="95"/>
      <c r="C12" s="95"/>
      <c r="D12" s="96"/>
      <c r="E12" s="97"/>
      <c r="F12" s="95"/>
      <c r="G12" s="96"/>
      <c r="H12" s="98" t="str">
        <f t="shared" si="0"/>
        <v>--</v>
      </c>
      <c r="I12" s="99" t="str">
        <f t="shared" si="1"/>
        <v>--</v>
      </c>
      <c r="J12" s="84"/>
      <c r="O12" s="100" t="str">
        <f t="shared" si="2"/>
        <v>--</v>
      </c>
      <c r="P12" s="100" t="str">
        <f t="shared" si="3"/>
        <v>--</v>
      </c>
      <c r="Q12" s="101" t="str">
        <f t="shared" si="4"/>
        <v>--</v>
      </c>
      <c r="R12" s="93"/>
      <c r="S12" s="84"/>
    </row>
    <row r="13" spans="1:19" ht="14.5" x14ac:dyDescent="0.35">
      <c r="A13" s="94" t="s">
        <v>79</v>
      </c>
      <c r="B13" s="95"/>
      <c r="C13" s="95"/>
      <c r="D13" s="96"/>
      <c r="E13" s="97"/>
      <c r="F13" s="95"/>
      <c r="G13" s="96"/>
      <c r="H13" s="98" t="str">
        <f t="shared" si="0"/>
        <v>--</v>
      </c>
      <c r="I13" s="99" t="str">
        <f t="shared" si="1"/>
        <v>--</v>
      </c>
      <c r="J13" s="84"/>
      <c r="O13" s="100" t="str">
        <f t="shared" si="2"/>
        <v>--</v>
      </c>
      <c r="P13" s="100" t="str">
        <f t="shared" si="3"/>
        <v>--</v>
      </c>
      <c r="Q13" s="101" t="str">
        <f t="shared" si="4"/>
        <v>--</v>
      </c>
      <c r="R13" s="93"/>
      <c r="S13" s="84"/>
    </row>
    <row r="14" spans="1:19" ht="15" thickBot="1" x14ac:dyDescent="0.4">
      <c r="A14" s="102" t="s">
        <v>80</v>
      </c>
      <c r="B14" s="103"/>
      <c r="C14" s="103"/>
      <c r="D14" s="104"/>
      <c r="E14" s="105"/>
      <c r="F14" s="103"/>
      <c r="G14" s="104"/>
      <c r="H14" s="106" t="str">
        <f t="shared" si="0"/>
        <v>--</v>
      </c>
      <c r="I14" s="107" t="str">
        <f t="shared" si="1"/>
        <v>--</v>
      </c>
      <c r="J14" s="84"/>
      <c r="O14" s="100" t="str">
        <f t="shared" si="2"/>
        <v>--</v>
      </c>
      <c r="P14" s="100" t="str">
        <f t="shared" si="3"/>
        <v>--</v>
      </c>
      <c r="Q14" s="101" t="str">
        <f t="shared" si="4"/>
        <v>--</v>
      </c>
      <c r="R14" s="93"/>
      <c r="S14" s="84"/>
    </row>
    <row r="15" spans="1:19" ht="14.5" x14ac:dyDescent="0.35">
      <c r="A15" s="84"/>
      <c r="B15" s="84"/>
      <c r="C15" s="84"/>
      <c r="D15" s="84"/>
      <c r="E15" s="84"/>
      <c r="F15" s="84"/>
      <c r="G15" s="84"/>
      <c r="H15" s="84"/>
      <c r="I15" s="84"/>
      <c r="J15" s="84"/>
      <c r="O15" s="93"/>
      <c r="P15" s="93"/>
      <c r="Q15" s="93"/>
      <c r="R15" s="93"/>
      <c r="S15" s="84"/>
    </row>
    <row r="16" spans="1:19" ht="14.5" x14ac:dyDescent="0.35">
      <c r="A16" s="84"/>
      <c r="B16" s="84"/>
      <c r="C16" s="84"/>
      <c r="D16" s="84"/>
      <c r="E16" s="84"/>
      <c r="F16" s="84"/>
      <c r="G16" s="84"/>
      <c r="H16" s="84"/>
      <c r="I16" s="84"/>
      <c r="J16" s="84"/>
      <c r="O16" s="93"/>
      <c r="P16" s="93"/>
      <c r="Q16" s="93"/>
      <c r="R16" s="93"/>
      <c r="S16" s="84"/>
    </row>
    <row r="17" spans="1:19" ht="14.5" x14ac:dyDescent="0.35">
      <c r="A17" s="84"/>
      <c r="B17" s="84"/>
      <c r="C17" s="84"/>
      <c r="D17" s="84"/>
      <c r="E17" s="84"/>
      <c r="F17" s="84"/>
      <c r="G17" s="84"/>
      <c r="H17" s="84"/>
      <c r="I17" s="84"/>
      <c r="J17" s="84"/>
      <c r="O17" s="93"/>
      <c r="P17" s="93"/>
      <c r="Q17" s="93"/>
      <c r="R17" s="93"/>
      <c r="S17" s="84"/>
    </row>
    <row r="18" spans="1:19" ht="14.5" x14ac:dyDescent="0.35">
      <c r="A18" s="83" t="s">
        <v>81</v>
      </c>
      <c r="B18" s="84"/>
      <c r="C18" s="84"/>
      <c r="D18" s="84"/>
      <c r="E18" s="84"/>
      <c r="F18" s="84"/>
      <c r="G18" s="84"/>
      <c r="H18" s="84"/>
      <c r="I18" s="84"/>
      <c r="J18" s="84"/>
      <c r="O18" s="93"/>
      <c r="P18" s="93"/>
      <c r="Q18" s="93"/>
      <c r="R18" s="93"/>
      <c r="S18" s="84"/>
    </row>
    <row r="19" spans="1:19" ht="14.5" x14ac:dyDescent="0.35">
      <c r="A19" s="85" t="s">
        <v>65</v>
      </c>
      <c r="B19" s="84"/>
      <c r="C19" s="84"/>
      <c r="D19" s="84"/>
      <c r="E19" s="84"/>
      <c r="F19" s="84"/>
      <c r="G19" s="84"/>
      <c r="H19" s="84"/>
      <c r="I19" s="84"/>
      <c r="J19" s="84"/>
      <c r="O19" s="84"/>
      <c r="P19" s="84"/>
      <c r="Q19" s="84"/>
      <c r="R19" s="84"/>
      <c r="S19" s="84"/>
    </row>
    <row r="20" spans="1:19" ht="15" thickBot="1" x14ac:dyDescent="0.4">
      <c r="A20" s="84"/>
      <c r="B20" s="108"/>
      <c r="C20" s="108"/>
      <c r="D20" s="108"/>
      <c r="E20" s="108"/>
      <c r="F20" s="108"/>
      <c r="G20" s="108"/>
      <c r="H20" s="84"/>
      <c r="I20" s="84"/>
      <c r="J20" s="84"/>
      <c r="O20" s="109"/>
      <c r="P20" s="109"/>
      <c r="Q20" s="109"/>
      <c r="R20" s="109"/>
      <c r="S20" s="84"/>
    </row>
    <row r="21" spans="1:19" ht="15" thickBot="1" x14ac:dyDescent="0.4">
      <c r="A21" s="326" t="s">
        <v>66</v>
      </c>
      <c r="B21" s="317" t="s">
        <v>67</v>
      </c>
      <c r="C21" s="318"/>
      <c r="D21" s="318"/>
      <c r="E21" s="318"/>
      <c r="F21" s="318"/>
      <c r="G21" s="319"/>
      <c r="H21" s="323" t="s">
        <v>68</v>
      </c>
      <c r="I21" s="319"/>
      <c r="J21" s="88"/>
      <c r="O21" s="84"/>
      <c r="P21" s="84"/>
      <c r="Q21" s="84"/>
      <c r="R21" s="84"/>
      <c r="S21" s="84"/>
    </row>
    <row r="22" spans="1:19" ht="14.5" x14ac:dyDescent="0.35">
      <c r="A22" s="327"/>
      <c r="B22" s="329" t="s">
        <v>69</v>
      </c>
      <c r="C22" s="330"/>
      <c r="D22" s="325"/>
      <c r="E22" s="330" t="s">
        <v>70</v>
      </c>
      <c r="F22" s="330"/>
      <c r="G22" s="325"/>
      <c r="H22" s="331" t="s">
        <v>71</v>
      </c>
      <c r="I22" s="333" t="s">
        <v>72</v>
      </c>
      <c r="J22" s="88"/>
      <c r="O22" s="84"/>
      <c r="P22" s="84"/>
      <c r="Q22" s="84"/>
      <c r="R22" s="84"/>
      <c r="S22" s="84"/>
    </row>
    <row r="23" spans="1:19" ht="14.5" x14ac:dyDescent="0.35">
      <c r="A23" s="328"/>
      <c r="B23" s="89" t="s">
        <v>82</v>
      </c>
      <c r="C23" s="89" t="s">
        <v>40</v>
      </c>
      <c r="D23" s="90" t="s">
        <v>9</v>
      </c>
      <c r="E23" s="91" t="s">
        <v>82</v>
      </c>
      <c r="F23" s="89" t="s">
        <v>40</v>
      </c>
      <c r="G23" s="90" t="s">
        <v>9</v>
      </c>
      <c r="H23" s="332"/>
      <c r="I23" s="334"/>
      <c r="J23" s="84"/>
      <c r="O23" s="92" t="s">
        <v>73</v>
      </c>
      <c r="P23" s="92" t="s">
        <v>74</v>
      </c>
      <c r="Q23" s="92" t="s">
        <v>15</v>
      </c>
      <c r="R23" s="93"/>
      <c r="S23" s="84"/>
    </row>
    <row r="24" spans="1:19" ht="14.5" x14ac:dyDescent="0.35">
      <c r="A24" s="94" t="s">
        <v>83</v>
      </c>
      <c r="B24" s="95"/>
      <c r="C24" s="110" t="str">
        <f t="shared" ref="C24:C29" si="5">IF(OR(B24="",D24=""),"",SQRT((B24*(1-B24))))</f>
        <v/>
      </c>
      <c r="D24" s="96"/>
      <c r="E24" s="97"/>
      <c r="F24" s="110" t="str">
        <f t="shared" ref="F24:F29" si="6">IF(OR(E24="",G24=""),"",SQRT((E24*(1-E24))))</f>
        <v/>
      </c>
      <c r="G24" s="96"/>
      <c r="H24" s="98" t="str">
        <f t="shared" ref="H24:H29" si="7">IF(A24="","",IF(OR(B24="",C24="",D24="",E24="",F24="",G24=""),"--",ABS(O24/P24)))</f>
        <v>--</v>
      </c>
      <c r="I24" s="99" t="str">
        <f t="shared" ref="I24:I29" si="8">IF(A24="","",IF(H24="--","--",TDIST(H24,Q24,2)))</f>
        <v>--</v>
      </c>
      <c r="J24" s="84"/>
      <c r="O24" s="100" t="str">
        <f t="shared" ref="O24:O29" si="9">IF(OR(B24="",E24=""),"--",B24-E24)</f>
        <v>--</v>
      </c>
      <c r="P24" s="100" t="str">
        <f t="shared" ref="P24:P29" si="10">IF(OR(C24="",D24="",F24="",G24="",C24=0,F24=0),"--",SQRT(((D24-1)*(C24^2)+(G24-1)*(F24^2))/(D24+G24-2))*SQRT((1/D24)+(1/G24)))</f>
        <v>--</v>
      </c>
      <c r="Q24" s="101" t="str">
        <f t="shared" ref="Q24:Q29" si="11">IF(OR(D24="",G24=""),"--",D24+G24-2)</f>
        <v>--</v>
      </c>
      <c r="R24" s="93"/>
      <c r="S24" s="84"/>
    </row>
    <row r="25" spans="1:19" ht="14.5" x14ac:dyDescent="0.35">
      <c r="A25" s="94" t="s">
        <v>84</v>
      </c>
      <c r="B25" s="95"/>
      <c r="C25" s="111" t="str">
        <f t="shared" si="5"/>
        <v/>
      </c>
      <c r="D25" s="96"/>
      <c r="E25" s="97"/>
      <c r="F25" s="111" t="str">
        <f t="shared" si="6"/>
        <v/>
      </c>
      <c r="G25" s="96"/>
      <c r="H25" s="98" t="str">
        <f t="shared" si="7"/>
        <v>--</v>
      </c>
      <c r="I25" s="99" t="str">
        <f t="shared" si="8"/>
        <v>--</v>
      </c>
      <c r="J25" s="84"/>
      <c r="O25" s="100" t="str">
        <f t="shared" si="9"/>
        <v>--</v>
      </c>
      <c r="P25" s="100" t="str">
        <f t="shared" si="10"/>
        <v>--</v>
      </c>
      <c r="Q25" s="101" t="str">
        <f t="shared" si="11"/>
        <v>--</v>
      </c>
      <c r="R25" s="93"/>
      <c r="S25" s="84"/>
    </row>
    <row r="26" spans="1:19" ht="14.5" x14ac:dyDescent="0.35">
      <c r="A26" s="94" t="s">
        <v>85</v>
      </c>
      <c r="B26" s="95"/>
      <c r="C26" s="111" t="str">
        <f t="shared" si="5"/>
        <v/>
      </c>
      <c r="D26" s="96"/>
      <c r="E26" s="97"/>
      <c r="F26" s="111" t="str">
        <f t="shared" si="6"/>
        <v/>
      </c>
      <c r="G26" s="96"/>
      <c r="H26" s="98" t="str">
        <f t="shared" si="7"/>
        <v>--</v>
      </c>
      <c r="I26" s="99" t="str">
        <f t="shared" si="8"/>
        <v>--</v>
      </c>
      <c r="J26" s="84"/>
      <c r="O26" s="100" t="str">
        <f t="shared" si="9"/>
        <v>--</v>
      </c>
      <c r="P26" s="100" t="str">
        <f t="shared" si="10"/>
        <v>--</v>
      </c>
      <c r="Q26" s="101" t="str">
        <f t="shared" si="11"/>
        <v>--</v>
      </c>
      <c r="R26" s="93"/>
      <c r="S26" s="84"/>
    </row>
    <row r="27" spans="1:19" ht="14.5" x14ac:dyDescent="0.35">
      <c r="A27" s="94" t="s">
        <v>86</v>
      </c>
      <c r="B27" s="95"/>
      <c r="C27" s="111" t="str">
        <f t="shared" si="5"/>
        <v/>
      </c>
      <c r="D27" s="96"/>
      <c r="E27" s="97"/>
      <c r="F27" s="111" t="str">
        <f t="shared" si="6"/>
        <v/>
      </c>
      <c r="G27" s="96"/>
      <c r="H27" s="98" t="str">
        <f t="shared" si="7"/>
        <v>--</v>
      </c>
      <c r="I27" s="99" t="str">
        <f t="shared" si="8"/>
        <v>--</v>
      </c>
      <c r="J27" s="84"/>
      <c r="O27" s="100" t="str">
        <f t="shared" si="9"/>
        <v>--</v>
      </c>
      <c r="P27" s="100" t="str">
        <f t="shared" si="10"/>
        <v>--</v>
      </c>
      <c r="Q27" s="101" t="str">
        <f t="shared" si="11"/>
        <v>--</v>
      </c>
      <c r="R27" s="93"/>
      <c r="S27" s="84"/>
    </row>
    <row r="28" spans="1:19" ht="14.5" x14ac:dyDescent="0.35">
      <c r="A28" s="94" t="s">
        <v>87</v>
      </c>
      <c r="B28" s="95"/>
      <c r="C28" s="111" t="str">
        <f t="shared" si="5"/>
        <v/>
      </c>
      <c r="D28" s="96"/>
      <c r="E28" s="97"/>
      <c r="F28" s="111" t="str">
        <f t="shared" si="6"/>
        <v/>
      </c>
      <c r="G28" s="96"/>
      <c r="H28" s="98" t="str">
        <f t="shared" si="7"/>
        <v>--</v>
      </c>
      <c r="I28" s="99" t="str">
        <f t="shared" si="8"/>
        <v>--</v>
      </c>
      <c r="J28" s="84"/>
      <c r="O28" s="100" t="str">
        <f t="shared" si="9"/>
        <v>--</v>
      </c>
      <c r="P28" s="100" t="str">
        <f t="shared" si="10"/>
        <v>--</v>
      </c>
      <c r="Q28" s="101" t="str">
        <f t="shared" si="11"/>
        <v>--</v>
      </c>
      <c r="R28" s="93"/>
      <c r="S28" s="84"/>
    </row>
    <row r="29" spans="1:19" ht="15" thickBot="1" x14ac:dyDescent="0.4">
      <c r="A29" s="102" t="s">
        <v>88</v>
      </c>
      <c r="B29" s="103"/>
      <c r="C29" s="112" t="str">
        <f t="shared" si="5"/>
        <v/>
      </c>
      <c r="D29" s="104"/>
      <c r="E29" s="105"/>
      <c r="F29" s="112" t="str">
        <f t="shared" si="6"/>
        <v/>
      </c>
      <c r="G29" s="104"/>
      <c r="H29" s="106" t="str">
        <f t="shared" si="7"/>
        <v>--</v>
      </c>
      <c r="I29" s="107" t="str">
        <f t="shared" si="8"/>
        <v>--</v>
      </c>
      <c r="J29" s="84"/>
      <c r="O29" s="100" t="str">
        <f t="shared" si="9"/>
        <v>--</v>
      </c>
      <c r="P29" s="100" t="str">
        <f t="shared" si="10"/>
        <v>--</v>
      </c>
      <c r="Q29" s="101" t="str">
        <f t="shared" si="11"/>
        <v>--</v>
      </c>
      <c r="R29" s="93"/>
      <c r="S29" s="84"/>
    </row>
    <row r="30" spans="1:19" ht="14.5" x14ac:dyDescent="0.35">
      <c r="A30" s="84"/>
      <c r="B30" s="84"/>
      <c r="C30" s="84"/>
      <c r="D30" s="84"/>
      <c r="E30" s="84"/>
      <c r="F30" s="84"/>
      <c r="G30" s="84"/>
      <c r="H30" s="84"/>
      <c r="I30" s="84"/>
      <c r="J30" s="84"/>
      <c r="O30" s="84"/>
      <c r="P30" s="84"/>
      <c r="Q30" s="84"/>
      <c r="R30" s="84"/>
      <c r="S30" s="84"/>
    </row>
    <row r="31" spans="1:19" ht="14.5" x14ac:dyDescent="0.35">
      <c r="A31" s="84"/>
      <c r="B31" s="84"/>
      <c r="C31" s="84"/>
      <c r="D31" s="84"/>
      <c r="E31" s="84"/>
      <c r="F31" s="84"/>
      <c r="G31" s="84"/>
      <c r="H31" s="84"/>
      <c r="I31" s="84"/>
      <c r="J31" s="84"/>
      <c r="O31" s="84"/>
      <c r="P31" s="84"/>
      <c r="Q31" s="84"/>
      <c r="R31" s="84"/>
      <c r="S31" s="84"/>
    </row>
    <row r="32" spans="1:19" ht="14.5" x14ac:dyDescent="0.35">
      <c r="A32" s="83" t="s">
        <v>89</v>
      </c>
      <c r="B32" s="84"/>
      <c r="C32" s="84"/>
      <c r="D32" s="84"/>
      <c r="E32" s="84"/>
      <c r="F32" s="84"/>
      <c r="G32" s="84"/>
      <c r="H32" s="84"/>
      <c r="I32" s="84"/>
      <c r="J32" s="84"/>
      <c r="O32" s="84"/>
      <c r="P32" s="84"/>
      <c r="Q32" s="84"/>
      <c r="R32" s="84"/>
      <c r="S32" s="84"/>
    </row>
    <row r="33" spans="1:19" ht="14.5" x14ac:dyDescent="0.35">
      <c r="A33" s="83" t="s">
        <v>90</v>
      </c>
      <c r="B33" s="84"/>
      <c r="C33" s="84"/>
      <c r="D33" s="84"/>
      <c r="E33" s="84"/>
      <c r="F33" s="84"/>
      <c r="G33" s="84"/>
      <c r="H33" s="84"/>
      <c r="I33" s="84"/>
      <c r="J33" s="84"/>
      <c r="O33" s="84"/>
      <c r="P33" s="84"/>
      <c r="Q33" s="84"/>
      <c r="R33" s="84"/>
      <c r="S33" s="84"/>
    </row>
    <row r="34" spans="1:19" ht="14.5" x14ac:dyDescent="0.35">
      <c r="A34" s="85" t="s">
        <v>91</v>
      </c>
      <c r="B34" s="84"/>
      <c r="C34" s="84"/>
      <c r="D34" s="84"/>
      <c r="E34" s="84"/>
      <c r="F34" s="84"/>
      <c r="G34" s="84"/>
      <c r="H34" s="84"/>
      <c r="I34" s="84"/>
      <c r="J34" s="84"/>
      <c r="O34" s="84"/>
      <c r="P34" s="84"/>
      <c r="Q34" s="84"/>
      <c r="R34" s="84"/>
      <c r="S34" s="84"/>
    </row>
    <row r="35" spans="1:19" ht="15" thickBot="1" x14ac:dyDescent="0.4">
      <c r="A35" s="113"/>
      <c r="B35" s="108"/>
      <c r="C35" s="108"/>
      <c r="D35" s="108"/>
      <c r="E35" s="108"/>
      <c r="F35" s="108"/>
      <c r="G35" s="108"/>
      <c r="H35" s="108"/>
      <c r="I35" s="108"/>
      <c r="J35" s="108"/>
      <c r="O35" s="84"/>
      <c r="P35" s="84"/>
      <c r="Q35" s="84"/>
      <c r="R35" s="84"/>
      <c r="S35" s="84"/>
    </row>
    <row r="36" spans="1:19" ht="15" thickBot="1" x14ac:dyDescent="0.4">
      <c r="A36" s="315" t="s">
        <v>92</v>
      </c>
      <c r="B36" s="317" t="s">
        <v>67</v>
      </c>
      <c r="C36" s="318"/>
      <c r="D36" s="318"/>
      <c r="E36" s="319"/>
      <c r="F36" s="108"/>
      <c r="G36" s="108"/>
      <c r="H36" s="108"/>
      <c r="I36" s="108"/>
      <c r="J36" s="108"/>
      <c r="O36" s="84"/>
      <c r="P36" s="84"/>
      <c r="Q36" s="84"/>
      <c r="R36" s="84"/>
      <c r="S36" s="84"/>
    </row>
    <row r="37" spans="1:19" ht="14.5" x14ac:dyDescent="0.35">
      <c r="A37" s="316"/>
      <c r="B37" s="320" t="s">
        <v>93</v>
      </c>
      <c r="C37" s="321"/>
      <c r="D37" s="322" t="s">
        <v>94</v>
      </c>
      <c r="E37" s="321"/>
      <c r="F37" s="84"/>
      <c r="G37" s="84"/>
      <c r="H37" s="84"/>
      <c r="I37" s="84"/>
      <c r="J37" s="84"/>
      <c r="O37" s="84"/>
      <c r="P37" s="84"/>
      <c r="Q37" s="84"/>
      <c r="R37" s="84"/>
      <c r="S37" s="84"/>
    </row>
    <row r="38" spans="1:19" ht="14.5" x14ac:dyDescent="0.35">
      <c r="A38" s="114" t="s">
        <v>95</v>
      </c>
      <c r="B38" s="115" t="s">
        <v>69</v>
      </c>
      <c r="C38" s="116" t="s">
        <v>70</v>
      </c>
      <c r="D38" s="117" t="s">
        <v>69</v>
      </c>
      <c r="E38" s="116" t="s">
        <v>70</v>
      </c>
      <c r="F38" s="86"/>
      <c r="G38" s="118"/>
      <c r="H38" s="84"/>
      <c r="I38" s="84"/>
      <c r="J38" s="84"/>
      <c r="O38" s="119" t="s">
        <v>96</v>
      </c>
      <c r="P38" s="119" t="s">
        <v>97</v>
      </c>
      <c r="Q38" s="84"/>
      <c r="R38" s="119" t="s">
        <v>98</v>
      </c>
      <c r="S38" s="119" t="s">
        <v>99</v>
      </c>
    </row>
    <row r="39" spans="1:19" ht="14.5" x14ac:dyDescent="0.35">
      <c r="A39" s="120" t="s">
        <v>100</v>
      </c>
      <c r="B39" s="121"/>
      <c r="C39" s="122"/>
      <c r="D39" s="123" t="str">
        <f>IF(B39="","",B39*B45)</f>
        <v/>
      </c>
      <c r="E39" s="124" t="str">
        <f>IF(C39="","",C39*C45)</f>
        <v/>
      </c>
      <c r="F39" s="87"/>
      <c r="G39" s="84"/>
      <c r="H39" s="84"/>
      <c r="I39" s="84"/>
      <c r="J39" s="84"/>
      <c r="O39" s="125" t="str">
        <f t="shared" ref="O39:P44" si="12">IF(D39="","",SUM($D39:$E39)*SUM(D$37:D$42)/SUM($D$37:$E$42))</f>
        <v/>
      </c>
      <c r="P39" s="125" t="str">
        <f t="shared" si="12"/>
        <v/>
      </c>
      <c r="Q39" s="84"/>
      <c r="R39" s="125" t="str">
        <f t="shared" ref="R39:S44" si="13">IF(O39="","",((D39-O39)^2)/O39)</f>
        <v/>
      </c>
      <c r="S39" s="125" t="str">
        <f t="shared" si="13"/>
        <v/>
      </c>
    </row>
    <row r="40" spans="1:19" ht="14.5" x14ac:dyDescent="0.35">
      <c r="A40" s="126" t="s">
        <v>101</v>
      </c>
      <c r="B40" s="127"/>
      <c r="C40" s="128"/>
      <c r="D40" s="123" t="str">
        <f>IF(B40="","",B40*B45)</f>
        <v/>
      </c>
      <c r="E40" s="124" t="str">
        <f>IF(C40="","",C40*C45)</f>
        <v/>
      </c>
      <c r="F40" s="87"/>
      <c r="G40" s="84"/>
      <c r="H40" s="84"/>
      <c r="I40" s="84"/>
      <c r="J40" s="84"/>
      <c r="O40" s="125" t="str">
        <f t="shared" si="12"/>
        <v/>
      </c>
      <c r="P40" s="125" t="str">
        <f t="shared" si="12"/>
        <v/>
      </c>
      <c r="Q40" s="84"/>
      <c r="R40" s="125" t="str">
        <f t="shared" si="13"/>
        <v/>
      </c>
      <c r="S40" s="125" t="str">
        <f t="shared" si="13"/>
        <v/>
      </c>
    </row>
    <row r="41" spans="1:19" ht="14.5" x14ac:dyDescent="0.35">
      <c r="A41" s="126" t="s">
        <v>102</v>
      </c>
      <c r="B41" s="127"/>
      <c r="C41" s="128"/>
      <c r="D41" s="123" t="str">
        <f>IF(B41="","",B41*B45)</f>
        <v/>
      </c>
      <c r="E41" s="124" t="str">
        <f>IF(C41="","",C41*C45)</f>
        <v/>
      </c>
      <c r="F41" s="87"/>
      <c r="G41" s="84"/>
      <c r="H41" s="84"/>
      <c r="I41" s="84"/>
      <c r="J41" s="84"/>
      <c r="O41" s="125" t="str">
        <f t="shared" si="12"/>
        <v/>
      </c>
      <c r="P41" s="125" t="str">
        <f t="shared" si="12"/>
        <v/>
      </c>
      <c r="Q41" s="84"/>
      <c r="R41" s="125" t="str">
        <f t="shared" si="13"/>
        <v/>
      </c>
      <c r="S41" s="125" t="str">
        <f t="shared" si="13"/>
        <v/>
      </c>
    </row>
    <row r="42" spans="1:19" ht="14.5" x14ac:dyDescent="0.35">
      <c r="A42" s="126" t="s">
        <v>103</v>
      </c>
      <c r="B42" s="127"/>
      <c r="C42" s="128"/>
      <c r="D42" s="123" t="str">
        <f>IF(B42="","",B42*B45)</f>
        <v/>
      </c>
      <c r="E42" s="124" t="str">
        <f>IF(C42="","",C42*C45)</f>
        <v/>
      </c>
      <c r="F42" s="87"/>
      <c r="G42" s="84"/>
      <c r="H42" s="84"/>
      <c r="I42" s="84"/>
      <c r="J42" s="84"/>
      <c r="O42" s="125" t="str">
        <f t="shared" si="12"/>
        <v/>
      </c>
      <c r="P42" s="125" t="str">
        <f t="shared" si="12"/>
        <v/>
      </c>
      <c r="Q42" s="84"/>
      <c r="R42" s="125" t="str">
        <f t="shared" si="13"/>
        <v/>
      </c>
      <c r="S42" s="125" t="str">
        <f t="shared" si="13"/>
        <v/>
      </c>
    </row>
    <row r="43" spans="1:19" ht="14.5" x14ac:dyDescent="0.35">
      <c r="A43" s="126" t="s">
        <v>104</v>
      </c>
      <c r="B43" s="127"/>
      <c r="C43" s="128"/>
      <c r="D43" s="123" t="str">
        <f>IF(B43="","",B43*B45)</f>
        <v/>
      </c>
      <c r="E43" s="124" t="str">
        <f>IF(C43="","",C43*C45)</f>
        <v/>
      </c>
      <c r="F43" s="87"/>
      <c r="G43" s="84"/>
      <c r="H43" s="84"/>
      <c r="I43" s="84"/>
      <c r="J43" s="84"/>
      <c r="O43" s="125" t="str">
        <f t="shared" si="12"/>
        <v/>
      </c>
      <c r="P43" s="125" t="str">
        <f t="shared" si="12"/>
        <v/>
      </c>
      <c r="Q43" s="84"/>
      <c r="R43" s="125" t="str">
        <f t="shared" si="13"/>
        <v/>
      </c>
      <c r="S43" s="125" t="str">
        <f t="shared" si="13"/>
        <v/>
      </c>
    </row>
    <row r="44" spans="1:19" ht="15" thickBot="1" x14ac:dyDescent="0.4">
      <c r="A44" s="129" t="s">
        <v>105</v>
      </c>
      <c r="B44" s="130"/>
      <c r="C44" s="131"/>
      <c r="D44" s="132" t="str">
        <f>IF(B44="","",B44*B45)</f>
        <v/>
      </c>
      <c r="E44" s="133" t="str">
        <f>IF(C44="","",C44*C45)</f>
        <v/>
      </c>
      <c r="F44" s="87"/>
      <c r="G44" s="84"/>
      <c r="H44" s="84"/>
      <c r="I44" s="84"/>
      <c r="J44" s="84"/>
      <c r="O44" s="125" t="str">
        <f t="shared" si="12"/>
        <v/>
      </c>
      <c r="P44" s="125" t="str">
        <f t="shared" si="12"/>
        <v/>
      </c>
      <c r="Q44" s="84"/>
      <c r="R44" s="125" t="str">
        <f t="shared" si="13"/>
        <v/>
      </c>
      <c r="S44" s="125" t="str">
        <f t="shared" si="13"/>
        <v/>
      </c>
    </row>
    <row r="45" spans="1:19" ht="15" thickBot="1" x14ac:dyDescent="0.4">
      <c r="A45" s="134" t="s">
        <v>106</v>
      </c>
      <c r="B45" s="135"/>
      <c r="C45" s="136"/>
      <c r="D45" s="87"/>
      <c r="E45" s="87"/>
      <c r="F45" s="108"/>
      <c r="G45" s="84"/>
      <c r="H45" s="84"/>
      <c r="I45" s="84"/>
      <c r="J45" s="84"/>
      <c r="O45" s="84"/>
      <c r="P45" s="84"/>
      <c r="Q45" s="84"/>
      <c r="R45" s="84"/>
      <c r="S45" s="84"/>
    </row>
    <row r="46" spans="1:19" ht="15" thickBot="1" x14ac:dyDescent="0.4">
      <c r="A46" s="137"/>
      <c r="B46" s="86"/>
      <c r="C46" s="86"/>
      <c r="D46" s="87"/>
      <c r="E46" s="87"/>
      <c r="F46" s="108"/>
      <c r="G46" s="84"/>
      <c r="H46" s="84"/>
      <c r="I46" s="84"/>
      <c r="J46" s="84"/>
      <c r="O46" s="84"/>
      <c r="P46" s="84"/>
      <c r="Q46" s="84"/>
      <c r="R46" s="84"/>
      <c r="S46" s="84"/>
    </row>
    <row r="47" spans="1:19" ht="15" thickBot="1" x14ac:dyDescent="0.4">
      <c r="A47" s="323" t="s">
        <v>107</v>
      </c>
      <c r="B47" s="318"/>
      <c r="C47" s="319"/>
      <c r="D47" s="86"/>
      <c r="E47" s="86"/>
      <c r="F47" s="108"/>
      <c r="G47" s="84"/>
      <c r="H47" s="84"/>
      <c r="I47" s="84"/>
      <c r="J47" s="84"/>
      <c r="O47" s="84"/>
      <c r="P47" s="84"/>
      <c r="Q47" s="84"/>
      <c r="R47" s="84"/>
      <c r="S47" s="84"/>
    </row>
    <row r="48" spans="1:19" ht="14.5" x14ac:dyDescent="0.35">
      <c r="A48" s="138" t="s">
        <v>108</v>
      </c>
      <c r="B48" s="324" t="str">
        <f>IF(OR(D39="",D40="",E39="",E40="",SUM(D39:D44)=0,SUM(E39:E44)=0),"",SUM(R39:S44))</f>
        <v/>
      </c>
      <c r="C48" s="325"/>
      <c r="D48" s="86"/>
      <c r="E48" s="86"/>
      <c r="F48" s="108"/>
      <c r="G48" s="84"/>
      <c r="H48" s="84"/>
      <c r="I48" s="84"/>
      <c r="J48" s="84"/>
      <c r="O48" s="84"/>
      <c r="P48" s="84"/>
      <c r="Q48" s="84"/>
      <c r="R48" s="84"/>
      <c r="S48" s="84"/>
    </row>
    <row r="49" spans="1:19" ht="14.5" x14ac:dyDescent="0.35">
      <c r="A49" s="139" t="s">
        <v>109</v>
      </c>
      <c r="B49" s="311" t="str">
        <f>IF(B48="","",COUNT(D39:D44))</f>
        <v/>
      </c>
      <c r="C49" s="312"/>
      <c r="D49" s="86"/>
      <c r="E49" s="86"/>
      <c r="F49" s="108"/>
      <c r="G49" s="84"/>
      <c r="H49" s="84"/>
      <c r="I49" s="84"/>
      <c r="J49" s="84"/>
      <c r="O49" s="84"/>
      <c r="P49" s="84"/>
      <c r="Q49" s="84"/>
      <c r="R49" s="84"/>
      <c r="S49" s="84"/>
    </row>
    <row r="50" spans="1:19" ht="14.5" x14ac:dyDescent="0.35">
      <c r="A50" s="139" t="s">
        <v>110</v>
      </c>
      <c r="B50" s="311" t="str">
        <f>IF(B48="","",COUNT(D39:E39))</f>
        <v/>
      </c>
      <c r="C50" s="312"/>
      <c r="D50" s="86"/>
      <c r="E50" s="86"/>
      <c r="F50" s="108"/>
      <c r="G50" s="84"/>
      <c r="H50" s="84"/>
      <c r="I50" s="84"/>
      <c r="J50" s="84"/>
      <c r="O50" s="84"/>
      <c r="P50" s="84"/>
      <c r="Q50" s="84"/>
      <c r="R50" s="84"/>
      <c r="S50" s="84"/>
    </row>
    <row r="51" spans="1:19" ht="14.5" x14ac:dyDescent="0.35">
      <c r="A51" s="139" t="s">
        <v>111</v>
      </c>
      <c r="B51" s="311" t="str">
        <f>IF(B48="","",(B49-1)*(B50-1))</f>
        <v/>
      </c>
      <c r="C51" s="312"/>
      <c r="D51" s="86"/>
      <c r="E51" s="86"/>
      <c r="F51" s="108"/>
      <c r="G51" s="84"/>
      <c r="H51" s="84"/>
      <c r="I51" s="84"/>
      <c r="J51" s="84"/>
      <c r="O51" s="84"/>
      <c r="P51" s="84"/>
      <c r="Q51" s="84"/>
      <c r="R51" s="84"/>
      <c r="S51" s="84"/>
    </row>
    <row r="52" spans="1:19" ht="15" thickBot="1" x14ac:dyDescent="0.4">
      <c r="A52" s="140" t="s">
        <v>72</v>
      </c>
      <c r="B52" s="313" t="str">
        <f>IF(OR(B48="",B51=""),"",CHIDIST(B48,B51))</f>
        <v/>
      </c>
      <c r="C52" s="314"/>
      <c r="D52" s="86"/>
      <c r="E52" s="86"/>
      <c r="F52" s="108"/>
      <c r="G52" s="84"/>
      <c r="H52" s="84"/>
      <c r="I52" s="84"/>
      <c r="J52" s="84"/>
      <c r="O52" s="84"/>
      <c r="P52" s="84"/>
      <c r="Q52" s="84"/>
      <c r="R52" s="84"/>
      <c r="S52" s="84"/>
    </row>
    <row r="53" spans="1:19" ht="14.5" x14ac:dyDescent="0.35">
      <c r="A53" s="84"/>
      <c r="B53" s="84"/>
      <c r="C53" s="84"/>
      <c r="D53" s="84"/>
      <c r="E53" s="84"/>
      <c r="F53" s="84"/>
      <c r="G53" s="84"/>
      <c r="H53" s="84"/>
      <c r="I53" s="84"/>
      <c r="J53" s="84"/>
      <c r="O53" s="84"/>
      <c r="P53" s="84"/>
      <c r="Q53" s="84"/>
      <c r="R53" s="84"/>
      <c r="S53" s="84"/>
    </row>
    <row r="54" spans="1:19" ht="14.5" x14ac:dyDescent="0.35">
      <c r="O54" s="84"/>
      <c r="P54" s="84"/>
      <c r="Q54" s="84"/>
      <c r="R54" s="84"/>
      <c r="S54" s="84"/>
    </row>
    <row r="55" spans="1:19" ht="14.5" x14ac:dyDescent="0.35">
      <c r="O55" s="84"/>
      <c r="P55" s="84"/>
      <c r="Q55" s="84"/>
      <c r="R55" s="84"/>
      <c r="S55" s="84"/>
    </row>
    <row r="56" spans="1:19" ht="14.5" x14ac:dyDescent="0.35">
      <c r="O56" s="84"/>
      <c r="P56" s="84"/>
      <c r="Q56" s="84"/>
      <c r="R56" s="84"/>
      <c r="S56" s="84"/>
    </row>
    <row r="57" spans="1:19" ht="14.5" x14ac:dyDescent="0.35">
      <c r="O57" s="84"/>
      <c r="P57" s="84"/>
      <c r="Q57" s="84"/>
      <c r="R57" s="84"/>
      <c r="S57" s="84"/>
    </row>
    <row r="58" spans="1:19" ht="14.5" x14ac:dyDescent="0.35">
      <c r="O58" s="84"/>
      <c r="P58" s="84"/>
      <c r="Q58" s="84"/>
      <c r="R58" s="84"/>
      <c r="S58" s="84"/>
    </row>
    <row r="59" spans="1:19" ht="14.5" x14ac:dyDescent="0.35">
      <c r="O59" s="84"/>
      <c r="P59" s="84"/>
      <c r="Q59" s="84"/>
      <c r="R59" s="84"/>
      <c r="S59" s="84"/>
    </row>
    <row r="60" spans="1:19" ht="14.5" x14ac:dyDescent="0.35">
      <c r="O60" s="84"/>
      <c r="P60" s="84"/>
      <c r="Q60" s="84"/>
      <c r="R60" s="84"/>
      <c r="S60" s="84"/>
    </row>
    <row r="61" spans="1:19" ht="14.5" x14ac:dyDescent="0.35">
      <c r="O61" s="84"/>
      <c r="P61" s="84"/>
      <c r="Q61" s="84"/>
      <c r="R61" s="84"/>
      <c r="S61" s="84"/>
    </row>
    <row r="62" spans="1:19" ht="14.5" x14ac:dyDescent="0.35">
      <c r="O62" s="84"/>
      <c r="P62" s="84"/>
      <c r="Q62" s="84"/>
      <c r="R62" s="84"/>
      <c r="S62" s="84"/>
    </row>
    <row r="63" spans="1:19" ht="14.5" x14ac:dyDescent="0.35">
      <c r="O63" s="84"/>
      <c r="P63" s="84"/>
      <c r="Q63" s="84"/>
      <c r="R63" s="84"/>
      <c r="S63" s="84"/>
    </row>
    <row r="64" spans="1:19" ht="14.5" x14ac:dyDescent="0.35">
      <c r="O64" s="84"/>
      <c r="P64" s="84"/>
      <c r="Q64" s="84"/>
      <c r="R64" s="84"/>
      <c r="S64" s="84"/>
    </row>
    <row r="65" spans="15:19" ht="14.5" x14ac:dyDescent="0.35">
      <c r="O65" s="84"/>
      <c r="P65" s="84"/>
      <c r="Q65" s="84"/>
      <c r="R65" s="84"/>
      <c r="S65" s="84"/>
    </row>
    <row r="66" spans="15:19" ht="14.5" x14ac:dyDescent="0.35">
      <c r="O66" s="84"/>
      <c r="P66" s="84"/>
      <c r="Q66" s="84"/>
      <c r="R66" s="84"/>
      <c r="S66" s="84"/>
    </row>
    <row r="67" spans="15:19" ht="14.5" x14ac:dyDescent="0.35">
      <c r="O67" s="84"/>
      <c r="P67" s="84"/>
      <c r="Q67" s="84"/>
      <c r="R67" s="84"/>
      <c r="S67" s="84"/>
    </row>
  </sheetData>
  <mergeCells count="25">
    <mergeCell ref="B1:I1"/>
    <mergeCell ref="A6:A8"/>
    <mergeCell ref="B6:G6"/>
    <mergeCell ref="H6:I6"/>
    <mergeCell ref="B7:D7"/>
    <mergeCell ref="E7:G7"/>
    <mergeCell ref="H7:H8"/>
    <mergeCell ref="I7:I8"/>
    <mergeCell ref="A21:A23"/>
    <mergeCell ref="B21:G21"/>
    <mergeCell ref="H21:I21"/>
    <mergeCell ref="B22:D22"/>
    <mergeCell ref="E22:G22"/>
    <mergeCell ref="H22:H23"/>
    <mergeCell ref="I22:I23"/>
    <mergeCell ref="B49:C49"/>
    <mergeCell ref="B50:C50"/>
    <mergeCell ref="B51:C51"/>
    <mergeCell ref="B52:C52"/>
    <mergeCell ref="A36:A37"/>
    <mergeCell ref="B36:E36"/>
    <mergeCell ref="B37:C37"/>
    <mergeCell ref="D37:E37"/>
    <mergeCell ref="A47:C47"/>
    <mergeCell ref="B48:C48"/>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
  <sheetViews>
    <sheetView workbookViewId="0">
      <selection activeCell="C1" sqref="C1"/>
    </sheetView>
  </sheetViews>
  <sheetFormatPr defaultColWidth="8.81640625" defaultRowHeight="12.5" x14ac:dyDescent="0.25"/>
  <cols>
    <col min="2" max="2" width="26.453125" customWidth="1"/>
  </cols>
  <sheetData>
    <row r="1" spans="1:4" ht="13" x14ac:dyDescent="0.3">
      <c r="A1" s="10" t="s">
        <v>33</v>
      </c>
      <c r="B1" s="10" t="s">
        <v>36</v>
      </c>
      <c r="C1" s="10" t="s">
        <v>125</v>
      </c>
    </row>
    <row r="2" spans="1:4" ht="13" x14ac:dyDescent="0.3">
      <c r="A2" s="10" t="s">
        <v>112</v>
      </c>
      <c r="B2" s="10" t="s">
        <v>128</v>
      </c>
      <c r="C2" s="10" t="s">
        <v>126</v>
      </c>
      <c r="D2" s="10"/>
    </row>
    <row r="3" spans="1:4" ht="13" x14ac:dyDescent="0.3">
      <c r="A3" s="10" t="s">
        <v>135</v>
      </c>
      <c r="B3" s="10" t="s">
        <v>55</v>
      </c>
      <c r="C3" s="10" t="s">
        <v>132</v>
      </c>
      <c r="D3" s="10"/>
    </row>
    <row r="4" spans="1:4" ht="13" x14ac:dyDescent="0.3">
      <c r="B4" s="10" t="s">
        <v>134</v>
      </c>
      <c r="C4" s="10" t="s">
        <v>133</v>
      </c>
      <c r="D4" s="10"/>
    </row>
    <row r="5" spans="1:4" ht="13" x14ac:dyDescent="0.3">
      <c r="C5" s="10" t="s">
        <v>127</v>
      </c>
      <c r="D5" s="10"/>
    </row>
    <row r="6" spans="1:4" ht="13" x14ac:dyDescent="0.3">
      <c r="D6" s="1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A53"/>
  <sheetViews>
    <sheetView zoomScaleNormal="100" workbookViewId="0">
      <selection activeCell="I4" sqref="I4"/>
    </sheetView>
  </sheetViews>
  <sheetFormatPr defaultColWidth="8.81640625" defaultRowHeight="12" x14ac:dyDescent="0.3"/>
  <cols>
    <col min="1" max="1" width="28.453125" style="28" customWidth="1"/>
    <col min="2" max="2" width="56.6328125" style="28" customWidth="1"/>
    <col min="3" max="3" width="10.81640625" style="28" customWidth="1"/>
    <col min="4" max="4" width="12.36328125" style="27" bestFit="1" customWidth="1"/>
    <col min="5" max="5" width="47.453125" style="26" customWidth="1"/>
    <col min="6" max="6" width="8.81640625" style="58" customWidth="1"/>
    <col min="7" max="7" width="34.6328125" style="58" customWidth="1"/>
    <col min="8" max="8" width="40.81640625" style="10" customWidth="1"/>
    <col min="9" max="253" width="9.1796875" style="10"/>
    <col min="254" max="254" width="4.6328125" style="10" customWidth="1"/>
    <col min="255" max="255" width="56.6328125" style="10" customWidth="1"/>
    <col min="256" max="256" width="15.6328125" style="10" customWidth="1"/>
    <col min="257" max="257" width="64.6328125" style="10" customWidth="1"/>
    <col min="258" max="258" width="10.6328125" style="10" customWidth="1"/>
    <col min="259" max="259" width="9.1796875" style="10"/>
    <col min="260" max="260" width="0" style="10" hidden="1" customWidth="1"/>
    <col min="261" max="509" width="9.1796875" style="10"/>
    <col min="510" max="510" width="4.6328125" style="10" customWidth="1"/>
    <col min="511" max="511" width="56.6328125" style="10" customWidth="1"/>
    <col min="512" max="512" width="15.6328125" style="10" customWidth="1"/>
    <col min="513" max="513" width="64.6328125" style="10" customWidth="1"/>
    <col min="514" max="514" width="10.6328125" style="10" customWidth="1"/>
    <col min="515" max="515" width="9.1796875" style="10"/>
    <col min="516" max="516" width="0" style="10" hidden="1" customWidth="1"/>
    <col min="517" max="765" width="9.1796875" style="10"/>
    <col min="766" max="766" width="4.6328125" style="10" customWidth="1"/>
    <col min="767" max="767" width="56.6328125" style="10" customWidth="1"/>
    <col min="768" max="768" width="15.6328125" style="10" customWidth="1"/>
    <col min="769" max="769" width="64.6328125" style="10" customWidth="1"/>
    <col min="770" max="770" width="10.6328125" style="10" customWidth="1"/>
    <col min="771" max="771" width="9.1796875" style="10"/>
    <col min="772" max="772" width="0" style="10" hidden="1" customWidth="1"/>
    <col min="773" max="1021" width="9.1796875" style="10"/>
    <col min="1022" max="1022" width="4.6328125" style="10" customWidth="1"/>
    <col min="1023" max="1023" width="56.6328125" style="10" customWidth="1"/>
    <col min="1024" max="1024" width="15.6328125" style="10" customWidth="1"/>
    <col min="1025" max="1025" width="64.6328125" style="10" customWidth="1"/>
    <col min="1026" max="1026" width="10.6328125" style="10" customWidth="1"/>
    <col min="1027" max="1027" width="9.1796875" style="10"/>
    <col min="1028" max="1028" width="0" style="10" hidden="1" customWidth="1"/>
    <col min="1029" max="1277" width="9.1796875" style="10"/>
    <col min="1278" max="1278" width="4.6328125" style="10" customWidth="1"/>
    <col min="1279" max="1279" width="56.6328125" style="10" customWidth="1"/>
    <col min="1280" max="1280" width="15.6328125" style="10" customWidth="1"/>
    <col min="1281" max="1281" width="64.6328125" style="10" customWidth="1"/>
    <col min="1282" max="1282" width="10.6328125" style="10" customWidth="1"/>
    <col min="1283" max="1283" width="9.1796875" style="10"/>
    <col min="1284" max="1284" width="0" style="10" hidden="1" customWidth="1"/>
    <col min="1285" max="1533" width="9.1796875" style="10"/>
    <col min="1534" max="1534" width="4.6328125" style="10" customWidth="1"/>
    <col min="1535" max="1535" width="56.6328125" style="10" customWidth="1"/>
    <col min="1536" max="1536" width="15.6328125" style="10" customWidth="1"/>
    <col min="1537" max="1537" width="64.6328125" style="10" customWidth="1"/>
    <col min="1538" max="1538" width="10.6328125" style="10" customWidth="1"/>
    <col min="1539" max="1539" width="9.1796875" style="10"/>
    <col min="1540" max="1540" width="0" style="10" hidden="1" customWidth="1"/>
    <col min="1541" max="1789" width="9.1796875" style="10"/>
    <col min="1790" max="1790" width="4.6328125" style="10" customWidth="1"/>
    <col min="1791" max="1791" width="56.6328125" style="10" customWidth="1"/>
    <col min="1792" max="1792" width="15.6328125" style="10" customWidth="1"/>
    <col min="1793" max="1793" width="64.6328125" style="10" customWidth="1"/>
    <col min="1794" max="1794" width="10.6328125" style="10" customWidth="1"/>
    <col min="1795" max="1795" width="9.1796875" style="10"/>
    <col min="1796" max="1796" width="0" style="10" hidden="1" customWidth="1"/>
    <col min="1797" max="2045" width="9.1796875" style="10"/>
    <col min="2046" max="2046" width="4.6328125" style="10" customWidth="1"/>
    <col min="2047" max="2047" width="56.6328125" style="10" customWidth="1"/>
    <col min="2048" max="2048" width="15.6328125" style="10" customWidth="1"/>
    <col min="2049" max="2049" width="64.6328125" style="10" customWidth="1"/>
    <col min="2050" max="2050" width="10.6328125" style="10" customWidth="1"/>
    <col min="2051" max="2051" width="9.1796875" style="10"/>
    <col min="2052" max="2052" width="0" style="10" hidden="1" customWidth="1"/>
    <col min="2053" max="2301" width="9.1796875" style="10"/>
    <col min="2302" max="2302" width="4.6328125" style="10" customWidth="1"/>
    <col min="2303" max="2303" width="56.6328125" style="10" customWidth="1"/>
    <col min="2304" max="2304" width="15.6328125" style="10" customWidth="1"/>
    <col min="2305" max="2305" width="64.6328125" style="10" customWidth="1"/>
    <col min="2306" max="2306" width="10.6328125" style="10" customWidth="1"/>
    <col min="2307" max="2307" width="9.1796875" style="10"/>
    <col min="2308" max="2308" width="0" style="10" hidden="1" customWidth="1"/>
    <col min="2309" max="2557" width="9.1796875" style="10"/>
    <col min="2558" max="2558" width="4.6328125" style="10" customWidth="1"/>
    <col min="2559" max="2559" width="56.6328125" style="10" customWidth="1"/>
    <col min="2560" max="2560" width="15.6328125" style="10" customWidth="1"/>
    <col min="2561" max="2561" width="64.6328125" style="10" customWidth="1"/>
    <col min="2562" max="2562" width="10.6328125" style="10" customWidth="1"/>
    <col min="2563" max="2563" width="9.1796875" style="10"/>
    <col min="2564" max="2564" width="0" style="10" hidden="1" customWidth="1"/>
    <col min="2565" max="2813" width="9.1796875" style="10"/>
    <col min="2814" max="2814" width="4.6328125" style="10" customWidth="1"/>
    <col min="2815" max="2815" width="56.6328125" style="10" customWidth="1"/>
    <col min="2816" max="2816" width="15.6328125" style="10" customWidth="1"/>
    <col min="2817" max="2817" width="64.6328125" style="10" customWidth="1"/>
    <col min="2818" max="2818" width="10.6328125" style="10" customWidth="1"/>
    <col min="2819" max="2819" width="9.1796875" style="10"/>
    <col min="2820" max="2820" width="0" style="10" hidden="1" customWidth="1"/>
    <col min="2821" max="3069" width="9.1796875" style="10"/>
    <col min="3070" max="3070" width="4.6328125" style="10" customWidth="1"/>
    <col min="3071" max="3071" width="56.6328125" style="10" customWidth="1"/>
    <col min="3072" max="3072" width="15.6328125" style="10" customWidth="1"/>
    <col min="3073" max="3073" width="64.6328125" style="10" customWidth="1"/>
    <col min="3074" max="3074" width="10.6328125" style="10" customWidth="1"/>
    <col min="3075" max="3075" width="9.1796875" style="10"/>
    <col min="3076" max="3076" width="0" style="10" hidden="1" customWidth="1"/>
    <col min="3077" max="3325" width="9.1796875" style="10"/>
    <col min="3326" max="3326" width="4.6328125" style="10" customWidth="1"/>
    <col min="3327" max="3327" width="56.6328125" style="10" customWidth="1"/>
    <col min="3328" max="3328" width="15.6328125" style="10" customWidth="1"/>
    <col min="3329" max="3329" width="64.6328125" style="10" customWidth="1"/>
    <col min="3330" max="3330" width="10.6328125" style="10" customWidth="1"/>
    <col min="3331" max="3331" width="9.1796875" style="10"/>
    <col min="3332" max="3332" width="0" style="10" hidden="1" customWidth="1"/>
    <col min="3333" max="3581" width="9.1796875" style="10"/>
    <col min="3582" max="3582" width="4.6328125" style="10" customWidth="1"/>
    <col min="3583" max="3583" width="56.6328125" style="10" customWidth="1"/>
    <col min="3584" max="3584" width="15.6328125" style="10" customWidth="1"/>
    <col min="3585" max="3585" width="64.6328125" style="10" customWidth="1"/>
    <col min="3586" max="3586" width="10.6328125" style="10" customWidth="1"/>
    <col min="3587" max="3587" width="9.1796875" style="10"/>
    <col min="3588" max="3588" width="0" style="10" hidden="1" customWidth="1"/>
    <col min="3589" max="3837" width="9.1796875" style="10"/>
    <col min="3838" max="3838" width="4.6328125" style="10" customWidth="1"/>
    <col min="3839" max="3839" width="56.6328125" style="10" customWidth="1"/>
    <col min="3840" max="3840" width="15.6328125" style="10" customWidth="1"/>
    <col min="3841" max="3841" width="64.6328125" style="10" customWidth="1"/>
    <col min="3842" max="3842" width="10.6328125" style="10" customWidth="1"/>
    <col min="3843" max="3843" width="9.1796875" style="10"/>
    <col min="3844" max="3844" width="0" style="10" hidden="1" customWidth="1"/>
    <col min="3845" max="4093" width="9.1796875" style="10"/>
    <col min="4094" max="4094" width="4.6328125" style="10" customWidth="1"/>
    <col min="4095" max="4095" width="56.6328125" style="10" customWidth="1"/>
    <col min="4096" max="4096" width="15.6328125" style="10" customWidth="1"/>
    <col min="4097" max="4097" width="64.6328125" style="10" customWidth="1"/>
    <col min="4098" max="4098" width="10.6328125" style="10" customWidth="1"/>
    <col min="4099" max="4099" width="9.1796875" style="10"/>
    <col min="4100" max="4100" width="0" style="10" hidden="1" customWidth="1"/>
    <col min="4101" max="4349" width="9.1796875" style="10"/>
    <col min="4350" max="4350" width="4.6328125" style="10" customWidth="1"/>
    <col min="4351" max="4351" width="56.6328125" style="10" customWidth="1"/>
    <col min="4352" max="4352" width="15.6328125" style="10" customWidth="1"/>
    <col min="4353" max="4353" width="64.6328125" style="10" customWidth="1"/>
    <col min="4354" max="4354" width="10.6328125" style="10" customWidth="1"/>
    <col min="4355" max="4355" width="9.1796875" style="10"/>
    <col min="4356" max="4356" width="0" style="10" hidden="1" customWidth="1"/>
    <col min="4357" max="4605" width="9.1796875" style="10"/>
    <col min="4606" max="4606" width="4.6328125" style="10" customWidth="1"/>
    <col min="4607" max="4607" width="56.6328125" style="10" customWidth="1"/>
    <col min="4608" max="4608" width="15.6328125" style="10" customWidth="1"/>
    <col min="4609" max="4609" width="64.6328125" style="10" customWidth="1"/>
    <col min="4610" max="4610" width="10.6328125" style="10" customWidth="1"/>
    <col min="4611" max="4611" width="9.1796875" style="10"/>
    <col min="4612" max="4612" width="0" style="10" hidden="1" customWidth="1"/>
    <col min="4613" max="4861" width="9.1796875" style="10"/>
    <col min="4862" max="4862" width="4.6328125" style="10" customWidth="1"/>
    <col min="4863" max="4863" width="56.6328125" style="10" customWidth="1"/>
    <col min="4864" max="4864" width="15.6328125" style="10" customWidth="1"/>
    <col min="4865" max="4865" width="64.6328125" style="10" customWidth="1"/>
    <col min="4866" max="4866" width="10.6328125" style="10" customWidth="1"/>
    <col min="4867" max="4867" width="9.1796875" style="10"/>
    <col min="4868" max="4868" width="0" style="10" hidden="1" customWidth="1"/>
    <col min="4869" max="5117" width="9.1796875" style="10"/>
    <col min="5118" max="5118" width="4.6328125" style="10" customWidth="1"/>
    <col min="5119" max="5119" width="56.6328125" style="10" customWidth="1"/>
    <col min="5120" max="5120" width="15.6328125" style="10" customWidth="1"/>
    <col min="5121" max="5121" width="64.6328125" style="10" customWidth="1"/>
    <col min="5122" max="5122" width="10.6328125" style="10" customWidth="1"/>
    <col min="5123" max="5123" width="9.1796875" style="10"/>
    <col min="5124" max="5124" width="0" style="10" hidden="1" customWidth="1"/>
    <col min="5125" max="5373" width="9.1796875" style="10"/>
    <col min="5374" max="5374" width="4.6328125" style="10" customWidth="1"/>
    <col min="5375" max="5375" width="56.6328125" style="10" customWidth="1"/>
    <col min="5376" max="5376" width="15.6328125" style="10" customWidth="1"/>
    <col min="5377" max="5377" width="64.6328125" style="10" customWidth="1"/>
    <col min="5378" max="5378" width="10.6328125" style="10" customWidth="1"/>
    <col min="5379" max="5379" width="9.1796875" style="10"/>
    <col min="5380" max="5380" width="0" style="10" hidden="1" customWidth="1"/>
    <col min="5381" max="5629" width="9.1796875" style="10"/>
    <col min="5630" max="5630" width="4.6328125" style="10" customWidth="1"/>
    <col min="5631" max="5631" width="56.6328125" style="10" customWidth="1"/>
    <col min="5632" max="5632" width="15.6328125" style="10" customWidth="1"/>
    <col min="5633" max="5633" width="64.6328125" style="10" customWidth="1"/>
    <col min="5634" max="5634" width="10.6328125" style="10" customWidth="1"/>
    <col min="5635" max="5635" width="9.1796875" style="10"/>
    <col min="5636" max="5636" width="0" style="10" hidden="1" customWidth="1"/>
    <col min="5637" max="5885" width="9.1796875" style="10"/>
    <col min="5886" max="5886" width="4.6328125" style="10" customWidth="1"/>
    <col min="5887" max="5887" width="56.6328125" style="10" customWidth="1"/>
    <col min="5888" max="5888" width="15.6328125" style="10" customWidth="1"/>
    <col min="5889" max="5889" width="64.6328125" style="10" customWidth="1"/>
    <col min="5890" max="5890" width="10.6328125" style="10" customWidth="1"/>
    <col min="5891" max="5891" width="9.1796875" style="10"/>
    <col min="5892" max="5892" width="0" style="10" hidden="1" customWidth="1"/>
    <col min="5893" max="6141" width="9.1796875" style="10"/>
    <col min="6142" max="6142" width="4.6328125" style="10" customWidth="1"/>
    <col min="6143" max="6143" width="56.6328125" style="10" customWidth="1"/>
    <col min="6144" max="6144" width="15.6328125" style="10" customWidth="1"/>
    <col min="6145" max="6145" width="64.6328125" style="10" customWidth="1"/>
    <col min="6146" max="6146" width="10.6328125" style="10" customWidth="1"/>
    <col min="6147" max="6147" width="9.1796875" style="10"/>
    <col min="6148" max="6148" width="0" style="10" hidden="1" customWidth="1"/>
    <col min="6149" max="6397" width="9.1796875" style="10"/>
    <col min="6398" max="6398" width="4.6328125" style="10" customWidth="1"/>
    <col min="6399" max="6399" width="56.6328125" style="10" customWidth="1"/>
    <col min="6400" max="6400" width="15.6328125" style="10" customWidth="1"/>
    <col min="6401" max="6401" width="64.6328125" style="10" customWidth="1"/>
    <col min="6402" max="6402" width="10.6328125" style="10" customWidth="1"/>
    <col min="6403" max="6403" width="9.1796875" style="10"/>
    <col min="6404" max="6404" width="0" style="10" hidden="1" customWidth="1"/>
    <col min="6405" max="6653" width="9.1796875" style="10"/>
    <col min="6654" max="6654" width="4.6328125" style="10" customWidth="1"/>
    <col min="6655" max="6655" width="56.6328125" style="10" customWidth="1"/>
    <col min="6656" max="6656" width="15.6328125" style="10" customWidth="1"/>
    <col min="6657" max="6657" width="64.6328125" style="10" customWidth="1"/>
    <col min="6658" max="6658" width="10.6328125" style="10" customWidth="1"/>
    <col min="6659" max="6659" width="9.1796875" style="10"/>
    <col min="6660" max="6660" width="0" style="10" hidden="1" customWidth="1"/>
    <col min="6661" max="6909" width="9.1796875" style="10"/>
    <col min="6910" max="6910" width="4.6328125" style="10" customWidth="1"/>
    <col min="6911" max="6911" width="56.6328125" style="10" customWidth="1"/>
    <col min="6912" max="6912" width="15.6328125" style="10" customWidth="1"/>
    <col min="6913" max="6913" width="64.6328125" style="10" customWidth="1"/>
    <col min="6914" max="6914" width="10.6328125" style="10" customWidth="1"/>
    <col min="6915" max="6915" width="9.1796875" style="10"/>
    <col min="6916" max="6916" width="0" style="10" hidden="1" customWidth="1"/>
    <col min="6917" max="7165" width="9.1796875" style="10"/>
    <col min="7166" max="7166" width="4.6328125" style="10" customWidth="1"/>
    <col min="7167" max="7167" width="56.6328125" style="10" customWidth="1"/>
    <col min="7168" max="7168" width="15.6328125" style="10" customWidth="1"/>
    <col min="7169" max="7169" width="64.6328125" style="10" customWidth="1"/>
    <col min="7170" max="7170" width="10.6328125" style="10" customWidth="1"/>
    <col min="7171" max="7171" width="9.1796875" style="10"/>
    <col min="7172" max="7172" width="0" style="10" hidden="1" customWidth="1"/>
    <col min="7173" max="7421" width="9.1796875" style="10"/>
    <col min="7422" max="7422" width="4.6328125" style="10" customWidth="1"/>
    <col min="7423" max="7423" width="56.6328125" style="10" customWidth="1"/>
    <col min="7424" max="7424" width="15.6328125" style="10" customWidth="1"/>
    <col min="7425" max="7425" width="64.6328125" style="10" customWidth="1"/>
    <col min="7426" max="7426" width="10.6328125" style="10" customWidth="1"/>
    <col min="7427" max="7427" width="9.1796875" style="10"/>
    <col min="7428" max="7428" width="0" style="10" hidden="1" customWidth="1"/>
    <col min="7429" max="7677" width="9.1796875" style="10"/>
    <col min="7678" max="7678" width="4.6328125" style="10" customWidth="1"/>
    <col min="7679" max="7679" width="56.6328125" style="10" customWidth="1"/>
    <col min="7680" max="7680" width="15.6328125" style="10" customWidth="1"/>
    <col min="7681" max="7681" width="64.6328125" style="10" customWidth="1"/>
    <col min="7682" max="7682" width="10.6328125" style="10" customWidth="1"/>
    <col min="7683" max="7683" width="9.1796875" style="10"/>
    <col min="7684" max="7684" width="0" style="10" hidden="1" customWidth="1"/>
    <col min="7685" max="7933" width="9.1796875" style="10"/>
    <col min="7934" max="7934" width="4.6328125" style="10" customWidth="1"/>
    <col min="7935" max="7935" width="56.6328125" style="10" customWidth="1"/>
    <col min="7936" max="7936" width="15.6328125" style="10" customWidth="1"/>
    <col min="7937" max="7937" width="64.6328125" style="10" customWidth="1"/>
    <col min="7938" max="7938" width="10.6328125" style="10" customWidth="1"/>
    <col min="7939" max="7939" width="9.1796875" style="10"/>
    <col min="7940" max="7940" width="0" style="10" hidden="1" customWidth="1"/>
    <col min="7941" max="8189" width="9.1796875" style="10"/>
    <col min="8190" max="8190" width="4.6328125" style="10" customWidth="1"/>
    <col min="8191" max="8191" width="56.6328125" style="10" customWidth="1"/>
    <col min="8192" max="8192" width="15.6328125" style="10" customWidth="1"/>
    <col min="8193" max="8193" width="64.6328125" style="10" customWidth="1"/>
    <col min="8194" max="8194" width="10.6328125" style="10" customWidth="1"/>
    <col min="8195" max="8195" width="9.1796875" style="10"/>
    <col min="8196" max="8196" width="0" style="10" hidden="1" customWidth="1"/>
    <col min="8197" max="8445" width="9.1796875" style="10"/>
    <col min="8446" max="8446" width="4.6328125" style="10" customWidth="1"/>
    <col min="8447" max="8447" width="56.6328125" style="10" customWidth="1"/>
    <col min="8448" max="8448" width="15.6328125" style="10" customWidth="1"/>
    <col min="8449" max="8449" width="64.6328125" style="10" customWidth="1"/>
    <col min="8450" max="8450" width="10.6328125" style="10" customWidth="1"/>
    <col min="8451" max="8451" width="9.1796875" style="10"/>
    <col min="8452" max="8452" width="0" style="10" hidden="1" customWidth="1"/>
    <col min="8453" max="8701" width="9.1796875" style="10"/>
    <col min="8702" max="8702" width="4.6328125" style="10" customWidth="1"/>
    <col min="8703" max="8703" width="56.6328125" style="10" customWidth="1"/>
    <col min="8704" max="8704" width="15.6328125" style="10" customWidth="1"/>
    <col min="8705" max="8705" width="64.6328125" style="10" customWidth="1"/>
    <col min="8706" max="8706" width="10.6328125" style="10" customWidth="1"/>
    <col min="8707" max="8707" width="9.1796875" style="10"/>
    <col min="8708" max="8708" width="0" style="10" hidden="1" customWidth="1"/>
    <col min="8709" max="8957" width="9.1796875" style="10"/>
    <col min="8958" max="8958" width="4.6328125" style="10" customWidth="1"/>
    <col min="8959" max="8959" width="56.6328125" style="10" customWidth="1"/>
    <col min="8960" max="8960" width="15.6328125" style="10" customWidth="1"/>
    <col min="8961" max="8961" width="64.6328125" style="10" customWidth="1"/>
    <col min="8962" max="8962" width="10.6328125" style="10" customWidth="1"/>
    <col min="8963" max="8963" width="9.1796875" style="10"/>
    <col min="8964" max="8964" width="0" style="10" hidden="1" customWidth="1"/>
    <col min="8965" max="9213" width="9.1796875" style="10"/>
    <col min="9214" max="9214" width="4.6328125" style="10" customWidth="1"/>
    <col min="9215" max="9215" width="56.6328125" style="10" customWidth="1"/>
    <col min="9216" max="9216" width="15.6328125" style="10" customWidth="1"/>
    <col min="9217" max="9217" width="64.6328125" style="10" customWidth="1"/>
    <col min="9218" max="9218" width="10.6328125" style="10" customWidth="1"/>
    <col min="9219" max="9219" width="9.1796875" style="10"/>
    <col min="9220" max="9220" width="0" style="10" hidden="1" customWidth="1"/>
    <col min="9221" max="9469" width="9.1796875" style="10"/>
    <col min="9470" max="9470" width="4.6328125" style="10" customWidth="1"/>
    <col min="9471" max="9471" width="56.6328125" style="10" customWidth="1"/>
    <col min="9472" max="9472" width="15.6328125" style="10" customWidth="1"/>
    <col min="9473" max="9473" width="64.6328125" style="10" customWidth="1"/>
    <col min="9474" max="9474" width="10.6328125" style="10" customWidth="1"/>
    <col min="9475" max="9475" width="9.1796875" style="10"/>
    <col min="9476" max="9476" width="0" style="10" hidden="1" customWidth="1"/>
    <col min="9477" max="9725" width="9.1796875" style="10"/>
    <col min="9726" max="9726" width="4.6328125" style="10" customWidth="1"/>
    <col min="9727" max="9727" width="56.6328125" style="10" customWidth="1"/>
    <col min="9728" max="9728" width="15.6328125" style="10" customWidth="1"/>
    <col min="9729" max="9729" width="64.6328125" style="10" customWidth="1"/>
    <col min="9730" max="9730" width="10.6328125" style="10" customWidth="1"/>
    <col min="9731" max="9731" width="9.1796875" style="10"/>
    <col min="9732" max="9732" width="0" style="10" hidden="1" customWidth="1"/>
    <col min="9733" max="9981" width="9.1796875" style="10"/>
    <col min="9982" max="9982" width="4.6328125" style="10" customWidth="1"/>
    <col min="9983" max="9983" width="56.6328125" style="10" customWidth="1"/>
    <col min="9984" max="9984" width="15.6328125" style="10" customWidth="1"/>
    <col min="9985" max="9985" width="64.6328125" style="10" customWidth="1"/>
    <col min="9986" max="9986" width="10.6328125" style="10" customWidth="1"/>
    <col min="9987" max="9987" width="9.1796875" style="10"/>
    <col min="9988" max="9988" width="0" style="10" hidden="1" customWidth="1"/>
    <col min="9989" max="10237" width="9.1796875" style="10"/>
    <col min="10238" max="10238" width="4.6328125" style="10" customWidth="1"/>
    <col min="10239" max="10239" width="56.6328125" style="10" customWidth="1"/>
    <col min="10240" max="10240" width="15.6328125" style="10" customWidth="1"/>
    <col min="10241" max="10241" width="64.6328125" style="10" customWidth="1"/>
    <col min="10242" max="10242" width="10.6328125" style="10" customWidth="1"/>
    <col min="10243" max="10243" width="9.1796875" style="10"/>
    <col min="10244" max="10244" width="0" style="10" hidden="1" customWidth="1"/>
    <col min="10245" max="10493" width="9.1796875" style="10"/>
    <col min="10494" max="10494" width="4.6328125" style="10" customWidth="1"/>
    <col min="10495" max="10495" width="56.6328125" style="10" customWidth="1"/>
    <col min="10496" max="10496" width="15.6328125" style="10" customWidth="1"/>
    <col min="10497" max="10497" width="64.6328125" style="10" customWidth="1"/>
    <col min="10498" max="10498" width="10.6328125" style="10" customWidth="1"/>
    <col min="10499" max="10499" width="9.1796875" style="10"/>
    <col min="10500" max="10500" width="0" style="10" hidden="1" customWidth="1"/>
    <col min="10501" max="10749" width="9.1796875" style="10"/>
    <col min="10750" max="10750" width="4.6328125" style="10" customWidth="1"/>
    <col min="10751" max="10751" width="56.6328125" style="10" customWidth="1"/>
    <col min="10752" max="10752" width="15.6328125" style="10" customWidth="1"/>
    <col min="10753" max="10753" width="64.6328125" style="10" customWidth="1"/>
    <col min="10754" max="10754" width="10.6328125" style="10" customWidth="1"/>
    <col min="10755" max="10755" width="9.1796875" style="10"/>
    <col min="10756" max="10756" width="0" style="10" hidden="1" customWidth="1"/>
    <col min="10757" max="11005" width="9.1796875" style="10"/>
    <col min="11006" max="11006" width="4.6328125" style="10" customWidth="1"/>
    <col min="11007" max="11007" width="56.6328125" style="10" customWidth="1"/>
    <col min="11008" max="11008" width="15.6328125" style="10" customWidth="1"/>
    <col min="11009" max="11009" width="64.6328125" style="10" customWidth="1"/>
    <col min="11010" max="11010" width="10.6328125" style="10" customWidth="1"/>
    <col min="11011" max="11011" width="9.1796875" style="10"/>
    <col min="11012" max="11012" width="0" style="10" hidden="1" customWidth="1"/>
    <col min="11013" max="11261" width="9.1796875" style="10"/>
    <col min="11262" max="11262" width="4.6328125" style="10" customWidth="1"/>
    <col min="11263" max="11263" width="56.6328125" style="10" customWidth="1"/>
    <col min="11264" max="11264" width="15.6328125" style="10" customWidth="1"/>
    <col min="11265" max="11265" width="64.6328125" style="10" customWidth="1"/>
    <col min="11266" max="11266" width="10.6328125" style="10" customWidth="1"/>
    <col min="11267" max="11267" width="9.1796875" style="10"/>
    <col min="11268" max="11268" width="0" style="10" hidden="1" customWidth="1"/>
    <col min="11269" max="11517" width="9.1796875" style="10"/>
    <col min="11518" max="11518" width="4.6328125" style="10" customWidth="1"/>
    <col min="11519" max="11519" width="56.6328125" style="10" customWidth="1"/>
    <col min="11520" max="11520" width="15.6328125" style="10" customWidth="1"/>
    <col min="11521" max="11521" width="64.6328125" style="10" customWidth="1"/>
    <col min="11522" max="11522" width="10.6328125" style="10" customWidth="1"/>
    <col min="11523" max="11523" width="9.1796875" style="10"/>
    <col min="11524" max="11524" width="0" style="10" hidden="1" customWidth="1"/>
    <col min="11525" max="11773" width="9.1796875" style="10"/>
    <col min="11774" max="11774" width="4.6328125" style="10" customWidth="1"/>
    <col min="11775" max="11775" width="56.6328125" style="10" customWidth="1"/>
    <col min="11776" max="11776" width="15.6328125" style="10" customWidth="1"/>
    <col min="11777" max="11777" width="64.6328125" style="10" customWidth="1"/>
    <col min="11778" max="11778" width="10.6328125" style="10" customWidth="1"/>
    <col min="11779" max="11779" width="9.1796875" style="10"/>
    <col min="11780" max="11780" width="0" style="10" hidden="1" customWidth="1"/>
    <col min="11781" max="12029" width="9.1796875" style="10"/>
    <col min="12030" max="12030" width="4.6328125" style="10" customWidth="1"/>
    <col min="12031" max="12031" width="56.6328125" style="10" customWidth="1"/>
    <col min="12032" max="12032" width="15.6328125" style="10" customWidth="1"/>
    <col min="12033" max="12033" width="64.6328125" style="10" customWidth="1"/>
    <col min="12034" max="12034" width="10.6328125" style="10" customWidth="1"/>
    <col min="12035" max="12035" width="9.1796875" style="10"/>
    <col min="12036" max="12036" width="0" style="10" hidden="1" customWidth="1"/>
    <col min="12037" max="12285" width="9.1796875" style="10"/>
    <col min="12286" max="12286" width="4.6328125" style="10" customWidth="1"/>
    <col min="12287" max="12287" width="56.6328125" style="10" customWidth="1"/>
    <col min="12288" max="12288" width="15.6328125" style="10" customWidth="1"/>
    <col min="12289" max="12289" width="64.6328125" style="10" customWidth="1"/>
    <col min="12290" max="12290" width="10.6328125" style="10" customWidth="1"/>
    <col min="12291" max="12291" width="9.1796875" style="10"/>
    <col min="12292" max="12292" width="0" style="10" hidden="1" customWidth="1"/>
    <col min="12293" max="12541" width="9.1796875" style="10"/>
    <col min="12542" max="12542" width="4.6328125" style="10" customWidth="1"/>
    <col min="12543" max="12543" width="56.6328125" style="10" customWidth="1"/>
    <col min="12544" max="12544" width="15.6328125" style="10" customWidth="1"/>
    <col min="12545" max="12545" width="64.6328125" style="10" customWidth="1"/>
    <col min="12546" max="12546" width="10.6328125" style="10" customWidth="1"/>
    <col min="12547" max="12547" width="9.1796875" style="10"/>
    <col min="12548" max="12548" width="0" style="10" hidden="1" customWidth="1"/>
    <col min="12549" max="12797" width="9.1796875" style="10"/>
    <col min="12798" max="12798" width="4.6328125" style="10" customWidth="1"/>
    <col min="12799" max="12799" width="56.6328125" style="10" customWidth="1"/>
    <col min="12800" max="12800" width="15.6328125" style="10" customWidth="1"/>
    <col min="12801" max="12801" width="64.6328125" style="10" customWidth="1"/>
    <col min="12802" max="12802" width="10.6328125" style="10" customWidth="1"/>
    <col min="12803" max="12803" width="9.1796875" style="10"/>
    <col min="12804" max="12804" width="0" style="10" hidden="1" customWidth="1"/>
    <col min="12805" max="13053" width="9.1796875" style="10"/>
    <col min="13054" max="13054" width="4.6328125" style="10" customWidth="1"/>
    <col min="13055" max="13055" width="56.6328125" style="10" customWidth="1"/>
    <col min="13056" max="13056" width="15.6328125" style="10" customWidth="1"/>
    <col min="13057" max="13057" width="64.6328125" style="10" customWidth="1"/>
    <col min="13058" max="13058" width="10.6328125" style="10" customWidth="1"/>
    <col min="13059" max="13059" width="9.1796875" style="10"/>
    <col min="13060" max="13060" width="0" style="10" hidden="1" customWidth="1"/>
    <col min="13061" max="13309" width="9.1796875" style="10"/>
    <col min="13310" max="13310" width="4.6328125" style="10" customWidth="1"/>
    <col min="13311" max="13311" width="56.6328125" style="10" customWidth="1"/>
    <col min="13312" max="13312" width="15.6328125" style="10" customWidth="1"/>
    <col min="13313" max="13313" width="64.6328125" style="10" customWidth="1"/>
    <col min="13314" max="13314" width="10.6328125" style="10" customWidth="1"/>
    <col min="13315" max="13315" width="9.1796875" style="10"/>
    <col min="13316" max="13316" width="0" style="10" hidden="1" customWidth="1"/>
    <col min="13317" max="13565" width="9.1796875" style="10"/>
    <col min="13566" max="13566" width="4.6328125" style="10" customWidth="1"/>
    <col min="13567" max="13567" width="56.6328125" style="10" customWidth="1"/>
    <col min="13568" max="13568" width="15.6328125" style="10" customWidth="1"/>
    <col min="13569" max="13569" width="64.6328125" style="10" customWidth="1"/>
    <col min="13570" max="13570" width="10.6328125" style="10" customWidth="1"/>
    <col min="13571" max="13571" width="9.1796875" style="10"/>
    <col min="13572" max="13572" width="0" style="10" hidden="1" customWidth="1"/>
    <col min="13573" max="13821" width="9.1796875" style="10"/>
    <col min="13822" max="13822" width="4.6328125" style="10" customWidth="1"/>
    <col min="13823" max="13823" width="56.6328125" style="10" customWidth="1"/>
    <col min="13824" max="13824" width="15.6328125" style="10" customWidth="1"/>
    <col min="13825" max="13825" width="64.6328125" style="10" customWidth="1"/>
    <col min="13826" max="13826" width="10.6328125" style="10" customWidth="1"/>
    <col min="13827" max="13827" width="9.1796875" style="10"/>
    <col min="13828" max="13828" width="0" style="10" hidden="1" customWidth="1"/>
    <col min="13829" max="14077" width="9.1796875" style="10"/>
    <col min="14078" max="14078" width="4.6328125" style="10" customWidth="1"/>
    <col min="14079" max="14079" width="56.6328125" style="10" customWidth="1"/>
    <col min="14080" max="14080" width="15.6328125" style="10" customWidth="1"/>
    <col min="14081" max="14081" width="64.6328125" style="10" customWidth="1"/>
    <col min="14082" max="14082" width="10.6328125" style="10" customWidth="1"/>
    <col min="14083" max="14083" width="9.1796875" style="10"/>
    <col min="14084" max="14084" width="0" style="10" hidden="1" customWidth="1"/>
    <col min="14085" max="14333" width="9.1796875" style="10"/>
    <col min="14334" max="14334" width="4.6328125" style="10" customWidth="1"/>
    <col min="14335" max="14335" width="56.6328125" style="10" customWidth="1"/>
    <col min="14336" max="14336" width="15.6328125" style="10" customWidth="1"/>
    <col min="14337" max="14337" width="64.6328125" style="10" customWidth="1"/>
    <col min="14338" max="14338" width="10.6328125" style="10" customWidth="1"/>
    <col min="14339" max="14339" width="9.1796875" style="10"/>
    <col min="14340" max="14340" width="0" style="10" hidden="1" customWidth="1"/>
    <col min="14341" max="14589" width="9.1796875" style="10"/>
    <col min="14590" max="14590" width="4.6328125" style="10" customWidth="1"/>
    <col min="14591" max="14591" width="56.6328125" style="10" customWidth="1"/>
    <col min="14592" max="14592" width="15.6328125" style="10" customWidth="1"/>
    <col min="14593" max="14593" width="64.6328125" style="10" customWidth="1"/>
    <col min="14594" max="14594" width="10.6328125" style="10" customWidth="1"/>
    <col min="14595" max="14595" width="9.1796875" style="10"/>
    <col min="14596" max="14596" width="0" style="10" hidden="1" customWidth="1"/>
    <col min="14597" max="14845" width="9.1796875" style="10"/>
    <col min="14846" max="14846" width="4.6328125" style="10" customWidth="1"/>
    <col min="14847" max="14847" width="56.6328125" style="10" customWidth="1"/>
    <col min="14848" max="14848" width="15.6328125" style="10" customWidth="1"/>
    <col min="14849" max="14849" width="64.6328125" style="10" customWidth="1"/>
    <col min="14850" max="14850" width="10.6328125" style="10" customWidth="1"/>
    <col min="14851" max="14851" width="9.1796875" style="10"/>
    <col min="14852" max="14852" width="0" style="10" hidden="1" customWidth="1"/>
    <col min="14853" max="15101" width="9.1796875" style="10"/>
    <col min="15102" max="15102" width="4.6328125" style="10" customWidth="1"/>
    <col min="15103" max="15103" width="56.6328125" style="10" customWidth="1"/>
    <col min="15104" max="15104" width="15.6328125" style="10" customWidth="1"/>
    <col min="15105" max="15105" width="64.6328125" style="10" customWidth="1"/>
    <col min="15106" max="15106" width="10.6328125" style="10" customWidth="1"/>
    <col min="15107" max="15107" width="9.1796875" style="10"/>
    <col min="15108" max="15108" width="0" style="10" hidden="1" customWidth="1"/>
    <col min="15109" max="15357" width="9.1796875" style="10"/>
    <col min="15358" max="15358" width="4.6328125" style="10" customWidth="1"/>
    <col min="15359" max="15359" width="56.6328125" style="10" customWidth="1"/>
    <col min="15360" max="15360" width="15.6328125" style="10" customWidth="1"/>
    <col min="15361" max="15361" width="64.6328125" style="10" customWidth="1"/>
    <col min="15362" max="15362" width="10.6328125" style="10" customWidth="1"/>
    <col min="15363" max="15363" width="9.1796875" style="10"/>
    <col min="15364" max="15364" width="0" style="10" hidden="1" customWidth="1"/>
    <col min="15365" max="15613" width="9.1796875" style="10"/>
    <col min="15614" max="15614" width="4.6328125" style="10" customWidth="1"/>
    <col min="15615" max="15615" width="56.6328125" style="10" customWidth="1"/>
    <col min="15616" max="15616" width="15.6328125" style="10" customWidth="1"/>
    <col min="15617" max="15617" width="64.6328125" style="10" customWidth="1"/>
    <col min="15618" max="15618" width="10.6328125" style="10" customWidth="1"/>
    <col min="15619" max="15619" width="9.1796875" style="10"/>
    <col min="15620" max="15620" width="0" style="10" hidden="1" customWidth="1"/>
    <col min="15621" max="15869" width="9.1796875" style="10"/>
    <col min="15870" max="15870" width="4.6328125" style="10" customWidth="1"/>
    <col min="15871" max="15871" width="56.6328125" style="10" customWidth="1"/>
    <col min="15872" max="15872" width="15.6328125" style="10" customWidth="1"/>
    <col min="15873" max="15873" width="64.6328125" style="10" customWidth="1"/>
    <col min="15874" max="15874" width="10.6328125" style="10" customWidth="1"/>
    <col min="15875" max="15875" width="9.1796875" style="10"/>
    <col min="15876" max="15876" width="0" style="10" hidden="1" customWidth="1"/>
    <col min="15877" max="16125" width="9.1796875" style="10"/>
    <col min="16126" max="16126" width="4.6328125" style="10" customWidth="1"/>
    <col min="16127" max="16127" width="56.6328125" style="10" customWidth="1"/>
    <col min="16128" max="16128" width="15.6328125" style="10" customWidth="1"/>
    <col min="16129" max="16129" width="64.6328125" style="10" customWidth="1"/>
    <col min="16130" max="16130" width="10.6328125" style="10" customWidth="1"/>
    <col min="16131" max="16131" width="9.1796875" style="10"/>
    <col min="16132" max="16132" width="0" style="10" hidden="1" customWidth="1"/>
    <col min="16133" max="16384" width="9.1796875" style="10"/>
  </cols>
  <sheetData>
    <row r="1" spans="1:443" s="66" customFormat="1" ht="48" customHeight="1" x14ac:dyDescent="0.25">
      <c r="A1" s="304" t="s">
        <v>253</v>
      </c>
      <c r="B1" s="304"/>
      <c r="C1" s="305"/>
      <c r="D1" s="306"/>
      <c r="E1" s="306"/>
      <c r="F1" s="307"/>
      <c r="G1" s="306"/>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c r="IW1" s="14"/>
      <c r="IX1" s="14"/>
      <c r="IY1" s="14"/>
      <c r="IZ1" s="14"/>
      <c r="JA1" s="14"/>
      <c r="JB1" s="14"/>
      <c r="JC1" s="14"/>
      <c r="JD1" s="14"/>
      <c r="JE1" s="14"/>
      <c r="JF1" s="14"/>
      <c r="JG1" s="14"/>
      <c r="JH1" s="14"/>
      <c r="JI1" s="14"/>
      <c r="JJ1" s="14"/>
      <c r="JK1" s="14"/>
      <c r="JL1" s="14"/>
      <c r="JM1" s="14"/>
      <c r="JN1" s="14"/>
      <c r="JO1" s="14"/>
      <c r="JP1" s="14"/>
      <c r="JQ1" s="14"/>
      <c r="JR1" s="14"/>
      <c r="JS1" s="14"/>
      <c r="JT1" s="14"/>
      <c r="JU1" s="14"/>
      <c r="JV1" s="14"/>
      <c r="JW1" s="14"/>
      <c r="JX1" s="14"/>
      <c r="JY1" s="14"/>
      <c r="JZ1" s="14"/>
      <c r="KA1" s="14"/>
      <c r="KB1" s="14"/>
      <c r="KC1" s="14"/>
      <c r="KD1" s="14"/>
      <c r="KE1" s="14"/>
      <c r="KF1" s="14"/>
      <c r="KG1" s="14"/>
      <c r="KH1" s="14"/>
      <c r="KI1" s="14"/>
      <c r="KJ1" s="14"/>
      <c r="KK1" s="14"/>
      <c r="KL1" s="14"/>
      <c r="KM1" s="14"/>
      <c r="KN1" s="14"/>
      <c r="KO1" s="14"/>
      <c r="KP1" s="14"/>
      <c r="KQ1" s="14"/>
      <c r="KR1" s="14"/>
      <c r="KS1" s="14"/>
      <c r="KT1" s="14"/>
      <c r="KU1" s="14"/>
      <c r="KV1" s="14"/>
      <c r="KW1" s="14"/>
      <c r="KX1" s="14"/>
      <c r="KY1" s="14"/>
      <c r="KZ1" s="14"/>
      <c r="LA1" s="14"/>
      <c r="LB1" s="14"/>
      <c r="LC1" s="14"/>
      <c r="LD1" s="14"/>
      <c r="LE1" s="14"/>
      <c r="LF1" s="14"/>
      <c r="LG1" s="14"/>
      <c r="LH1" s="14"/>
      <c r="LI1" s="14"/>
      <c r="LJ1" s="14"/>
      <c r="LK1" s="14"/>
      <c r="LL1" s="14"/>
      <c r="LM1" s="14"/>
      <c r="LN1" s="14"/>
      <c r="LO1" s="14"/>
      <c r="LP1" s="14"/>
      <c r="LQ1" s="14"/>
      <c r="LR1" s="14"/>
      <c r="LS1" s="14"/>
      <c r="LT1" s="14"/>
      <c r="LU1" s="14"/>
      <c r="LV1" s="14"/>
      <c r="LW1" s="14"/>
      <c r="LX1" s="14"/>
      <c r="LY1" s="14"/>
      <c r="LZ1" s="14"/>
      <c r="MA1" s="14"/>
      <c r="MB1" s="14"/>
      <c r="MC1" s="14"/>
      <c r="MD1" s="14"/>
      <c r="ME1" s="14"/>
      <c r="MF1" s="14"/>
      <c r="MG1" s="14"/>
      <c r="MH1" s="14"/>
      <c r="MI1" s="14"/>
      <c r="MJ1" s="14"/>
      <c r="MK1" s="14"/>
      <c r="ML1" s="14"/>
      <c r="MM1" s="14"/>
      <c r="MN1" s="14"/>
      <c r="MO1" s="14"/>
      <c r="MP1" s="14"/>
      <c r="MQ1" s="14"/>
      <c r="MR1" s="14"/>
      <c r="MS1" s="14"/>
      <c r="MT1" s="14"/>
      <c r="MU1" s="14"/>
      <c r="MV1" s="14"/>
      <c r="MW1" s="14"/>
      <c r="MX1" s="14"/>
      <c r="MY1" s="14"/>
      <c r="MZ1" s="14"/>
      <c r="NA1" s="14"/>
      <c r="NB1" s="14"/>
      <c r="NC1" s="14"/>
      <c r="ND1" s="14"/>
      <c r="NE1" s="14"/>
      <c r="NF1" s="14"/>
      <c r="NG1" s="14"/>
      <c r="NH1" s="14"/>
      <c r="NI1" s="14"/>
      <c r="NJ1" s="14"/>
      <c r="NK1" s="14"/>
      <c r="NL1" s="14"/>
      <c r="NM1" s="14"/>
      <c r="NN1" s="14"/>
      <c r="NO1" s="14"/>
      <c r="NP1" s="14"/>
      <c r="NQ1" s="14"/>
      <c r="NR1" s="14"/>
      <c r="NS1" s="14"/>
      <c r="NT1" s="14"/>
      <c r="NU1" s="14"/>
      <c r="NV1" s="14"/>
      <c r="NW1" s="14"/>
      <c r="NX1" s="14"/>
      <c r="NY1" s="14"/>
      <c r="NZ1" s="14"/>
      <c r="OA1" s="14"/>
      <c r="OB1" s="14"/>
      <c r="OC1" s="14"/>
      <c r="OD1" s="14"/>
      <c r="OE1" s="14"/>
      <c r="OF1" s="14"/>
      <c r="OG1" s="14"/>
      <c r="OH1" s="14"/>
      <c r="OI1" s="14"/>
      <c r="OJ1" s="14"/>
      <c r="OK1" s="14"/>
      <c r="OL1" s="14"/>
      <c r="OM1" s="14"/>
      <c r="ON1" s="14"/>
      <c r="OO1" s="14"/>
      <c r="OP1" s="14"/>
      <c r="OQ1" s="14"/>
      <c r="OR1" s="14"/>
      <c r="OS1" s="14"/>
      <c r="OT1" s="14"/>
      <c r="OU1" s="14"/>
      <c r="OV1" s="14"/>
      <c r="OW1" s="14"/>
      <c r="OX1" s="14"/>
      <c r="OY1" s="14"/>
      <c r="OZ1" s="14"/>
      <c r="PA1" s="14"/>
      <c r="PB1" s="14"/>
      <c r="PC1" s="14"/>
      <c r="PD1" s="14"/>
      <c r="PE1" s="14"/>
      <c r="PF1" s="14"/>
      <c r="PG1" s="14"/>
      <c r="PH1" s="14"/>
      <c r="PI1" s="14"/>
      <c r="PJ1" s="14"/>
      <c r="PK1" s="14"/>
      <c r="PL1" s="14"/>
      <c r="PM1" s="14"/>
      <c r="PN1" s="14"/>
      <c r="PO1" s="14"/>
      <c r="PP1" s="14"/>
      <c r="PQ1" s="14"/>
      <c r="PR1" s="14"/>
      <c r="PS1" s="14"/>
      <c r="PT1" s="14"/>
      <c r="PU1" s="14"/>
      <c r="PV1" s="14"/>
      <c r="PW1" s="14"/>
      <c r="PX1" s="14"/>
      <c r="PY1" s="14"/>
      <c r="PZ1" s="14"/>
      <c r="QA1" s="14"/>
    </row>
    <row r="2" spans="1:443" s="14" customFormat="1" ht="5.25" customHeight="1" x14ac:dyDescent="0.25">
      <c r="A2" s="141"/>
      <c r="B2" s="28"/>
      <c r="C2" s="28"/>
      <c r="D2" s="28"/>
      <c r="E2" s="26"/>
      <c r="F2" s="58"/>
      <c r="G2" s="58"/>
    </row>
    <row r="3" spans="1:443" s="64" customFormat="1" ht="12" customHeight="1" x14ac:dyDescent="0.25">
      <c r="A3" s="69" t="s">
        <v>193</v>
      </c>
      <c r="B3" s="248"/>
      <c r="C3" s="145" t="s">
        <v>208</v>
      </c>
      <c r="D3" s="145" t="s">
        <v>120</v>
      </c>
      <c r="E3" s="145" t="s">
        <v>124</v>
      </c>
      <c r="F3" s="146" t="s">
        <v>34</v>
      </c>
      <c r="G3" s="146" t="s">
        <v>227</v>
      </c>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c r="GH3" s="14"/>
      <c r="GI3" s="14"/>
      <c r="GJ3" s="14"/>
      <c r="GK3" s="14"/>
      <c r="GL3" s="14"/>
      <c r="GM3" s="14"/>
      <c r="GN3" s="14"/>
      <c r="GO3" s="14"/>
      <c r="GP3" s="14"/>
      <c r="GQ3" s="14"/>
      <c r="GR3" s="14"/>
      <c r="GS3" s="14"/>
      <c r="GT3" s="14"/>
      <c r="GU3" s="14"/>
      <c r="GV3" s="14"/>
      <c r="GW3" s="14"/>
      <c r="GX3" s="14"/>
      <c r="GY3" s="14"/>
      <c r="GZ3" s="14"/>
      <c r="HA3" s="14"/>
      <c r="HB3" s="14"/>
      <c r="HC3" s="14"/>
      <c r="HD3" s="14"/>
      <c r="HE3" s="14"/>
      <c r="HF3" s="14"/>
      <c r="HG3" s="14"/>
      <c r="HH3" s="14"/>
      <c r="HI3" s="14"/>
      <c r="HJ3" s="14"/>
      <c r="HK3" s="14"/>
      <c r="HL3" s="14"/>
      <c r="HM3" s="14"/>
      <c r="HN3" s="14"/>
      <c r="HO3" s="14"/>
      <c r="HP3" s="14"/>
      <c r="HQ3" s="14"/>
      <c r="HR3" s="14"/>
      <c r="HS3" s="14"/>
      <c r="HT3" s="14"/>
      <c r="HU3" s="14"/>
      <c r="HV3" s="14"/>
      <c r="HW3" s="14"/>
      <c r="HX3" s="14"/>
      <c r="HY3" s="14"/>
      <c r="HZ3" s="14"/>
      <c r="IA3" s="14"/>
      <c r="IB3" s="14"/>
      <c r="IC3" s="14"/>
      <c r="ID3" s="14"/>
      <c r="IE3" s="14"/>
      <c r="IF3" s="14"/>
      <c r="IG3" s="14"/>
      <c r="IH3" s="14"/>
      <c r="II3" s="14"/>
      <c r="IJ3" s="14"/>
      <c r="IK3" s="14"/>
      <c r="IL3" s="14"/>
      <c r="IM3" s="14"/>
      <c r="IN3" s="14"/>
      <c r="IO3" s="14"/>
      <c r="IP3" s="14"/>
      <c r="IQ3" s="14"/>
      <c r="IR3" s="14"/>
      <c r="IS3" s="14"/>
      <c r="IT3" s="14"/>
      <c r="IU3" s="14"/>
      <c r="IV3" s="14"/>
      <c r="IW3" s="14"/>
      <c r="IX3" s="14"/>
      <c r="IY3" s="14"/>
      <c r="IZ3" s="14"/>
      <c r="JA3" s="14"/>
      <c r="JB3" s="14"/>
      <c r="JC3" s="14"/>
      <c r="JD3" s="14"/>
      <c r="JE3" s="14"/>
      <c r="JF3" s="14"/>
      <c r="JG3" s="14"/>
      <c r="JH3" s="14"/>
      <c r="JI3" s="14"/>
      <c r="JJ3" s="14"/>
      <c r="JK3" s="14"/>
      <c r="JL3" s="14"/>
      <c r="JM3" s="14"/>
      <c r="JN3" s="14"/>
      <c r="JO3" s="14"/>
      <c r="JP3" s="14"/>
      <c r="JQ3" s="14"/>
      <c r="JR3" s="14"/>
      <c r="JS3" s="14"/>
      <c r="JT3" s="14"/>
      <c r="JU3" s="14"/>
      <c r="JV3" s="14"/>
      <c r="JW3" s="14"/>
      <c r="JX3" s="14"/>
      <c r="JY3" s="14"/>
      <c r="JZ3" s="14"/>
      <c r="KA3" s="14"/>
      <c r="KB3" s="14"/>
      <c r="KC3" s="14"/>
      <c r="KD3" s="14"/>
      <c r="KE3" s="14"/>
      <c r="KF3" s="14"/>
      <c r="KG3" s="14"/>
      <c r="KH3" s="14"/>
      <c r="KI3" s="14"/>
      <c r="KJ3" s="14"/>
      <c r="KK3" s="14"/>
      <c r="KL3" s="14"/>
      <c r="KM3" s="14"/>
      <c r="KN3" s="14"/>
      <c r="KO3" s="14"/>
      <c r="KP3" s="14"/>
      <c r="KQ3" s="14"/>
      <c r="KR3" s="14"/>
      <c r="KS3" s="14"/>
      <c r="KT3" s="14"/>
      <c r="KU3" s="14"/>
      <c r="KV3" s="14"/>
      <c r="KW3" s="14"/>
      <c r="KX3" s="14"/>
      <c r="KY3" s="14"/>
      <c r="KZ3" s="14"/>
      <c r="LA3" s="14"/>
      <c r="LB3" s="14"/>
      <c r="LC3" s="14"/>
      <c r="LD3" s="14"/>
      <c r="LE3" s="14"/>
      <c r="LF3" s="14"/>
      <c r="LG3" s="14"/>
      <c r="LH3" s="14"/>
      <c r="LI3" s="14"/>
      <c r="LJ3" s="14"/>
      <c r="LK3" s="14"/>
      <c r="LL3" s="14"/>
      <c r="LM3" s="14"/>
      <c r="LN3" s="14"/>
      <c r="LO3" s="14"/>
      <c r="LP3" s="14"/>
      <c r="LQ3" s="14"/>
      <c r="LR3" s="14"/>
      <c r="LS3" s="14"/>
      <c r="LT3" s="14"/>
      <c r="LU3" s="14"/>
      <c r="LV3" s="14"/>
      <c r="LW3" s="14"/>
      <c r="LX3" s="14"/>
      <c r="LY3" s="14"/>
      <c r="LZ3" s="14"/>
      <c r="MA3" s="14"/>
      <c r="MB3" s="14"/>
      <c r="MC3" s="14"/>
      <c r="MD3" s="14"/>
      <c r="ME3" s="14"/>
      <c r="MF3" s="14"/>
      <c r="MG3" s="14"/>
      <c r="MH3" s="14"/>
      <c r="MI3" s="14"/>
      <c r="MJ3" s="14"/>
      <c r="MK3" s="14"/>
      <c r="ML3" s="14"/>
      <c r="MM3" s="14"/>
      <c r="MN3" s="14"/>
      <c r="MO3" s="14"/>
      <c r="MP3" s="14"/>
      <c r="MQ3" s="14"/>
      <c r="MR3" s="14"/>
      <c r="MS3" s="14"/>
      <c r="MT3" s="14"/>
      <c r="MU3" s="14"/>
      <c r="MV3" s="14"/>
      <c r="MW3" s="14"/>
      <c r="MX3" s="14"/>
      <c r="MY3" s="14"/>
      <c r="MZ3" s="14"/>
      <c r="NA3" s="14"/>
      <c r="NB3" s="14"/>
      <c r="NC3" s="14"/>
      <c r="ND3" s="14"/>
      <c r="NE3" s="14"/>
      <c r="NF3" s="14"/>
      <c r="NG3" s="14"/>
      <c r="NH3" s="14"/>
      <c r="NI3" s="14"/>
      <c r="NJ3" s="14"/>
      <c r="NK3" s="14"/>
      <c r="NL3" s="14"/>
      <c r="NM3" s="14"/>
      <c r="NN3" s="14"/>
      <c r="NO3" s="14"/>
      <c r="NP3" s="14"/>
      <c r="NQ3" s="14"/>
      <c r="NR3" s="14"/>
      <c r="NS3" s="14"/>
      <c r="NT3" s="14"/>
      <c r="NU3" s="14"/>
      <c r="NV3" s="14"/>
      <c r="NW3" s="14"/>
      <c r="NX3" s="14"/>
      <c r="NY3" s="14"/>
      <c r="NZ3" s="14"/>
      <c r="OA3" s="14"/>
      <c r="OB3" s="14"/>
      <c r="OC3" s="14"/>
      <c r="OD3" s="14"/>
      <c r="OE3" s="14"/>
      <c r="OF3" s="14"/>
      <c r="OG3" s="14"/>
      <c r="OH3" s="14"/>
      <c r="OI3" s="14"/>
      <c r="OJ3" s="14"/>
      <c r="OK3" s="14"/>
      <c r="OL3" s="14"/>
      <c r="OM3" s="14"/>
      <c r="ON3" s="14"/>
      <c r="OO3" s="14"/>
      <c r="OP3" s="14"/>
      <c r="OQ3" s="14"/>
      <c r="OR3" s="14"/>
      <c r="OS3" s="14"/>
      <c r="OT3" s="14"/>
      <c r="OU3" s="14"/>
      <c r="OV3" s="14"/>
      <c r="OW3" s="14"/>
      <c r="OX3" s="14"/>
      <c r="OY3" s="14"/>
      <c r="OZ3" s="14"/>
      <c r="PA3" s="14"/>
      <c r="PB3" s="14"/>
      <c r="PC3" s="14"/>
      <c r="PD3" s="14"/>
      <c r="PE3" s="14"/>
      <c r="PF3" s="14"/>
      <c r="PG3" s="14"/>
      <c r="PH3" s="14"/>
      <c r="PI3" s="14"/>
      <c r="PJ3" s="14"/>
      <c r="PK3" s="14"/>
      <c r="PL3" s="14"/>
      <c r="PM3" s="14"/>
      <c r="PN3" s="14"/>
      <c r="PO3" s="14"/>
      <c r="PP3" s="14"/>
      <c r="PQ3" s="14"/>
      <c r="PR3" s="14"/>
      <c r="PS3" s="14"/>
      <c r="PT3" s="14"/>
      <c r="PU3" s="14"/>
      <c r="PV3" s="14"/>
      <c r="PW3" s="14"/>
      <c r="PX3" s="14"/>
      <c r="PY3" s="14"/>
      <c r="PZ3" s="14"/>
      <c r="QA3" s="14"/>
    </row>
    <row r="4" spans="1:443" s="14" customFormat="1" ht="231.75" customHeight="1" x14ac:dyDescent="0.25">
      <c r="A4" s="26" t="s">
        <v>267</v>
      </c>
      <c r="B4" s="26" t="s">
        <v>325</v>
      </c>
      <c r="C4" s="158" t="s">
        <v>200</v>
      </c>
      <c r="D4" s="154" t="s">
        <v>33</v>
      </c>
      <c r="E4" s="67"/>
      <c r="F4" s="57"/>
      <c r="G4" s="220"/>
      <c r="H4" s="249"/>
    </row>
    <row r="5" spans="1:443" s="14" customFormat="1" ht="315" customHeight="1" x14ac:dyDescent="0.25">
      <c r="A5" s="26" t="s">
        <v>192</v>
      </c>
      <c r="B5" s="26" t="s">
        <v>342</v>
      </c>
      <c r="C5" s="158" t="s">
        <v>200</v>
      </c>
      <c r="D5" s="154" t="s">
        <v>33</v>
      </c>
      <c r="E5" s="67"/>
      <c r="F5" s="57"/>
      <c r="G5" s="220"/>
      <c r="H5" s="249"/>
    </row>
    <row r="6" spans="1:443" s="14" customFormat="1" ht="143.25" customHeight="1" x14ac:dyDescent="0.25">
      <c r="A6" s="26" t="s">
        <v>176</v>
      </c>
      <c r="B6" s="167" t="s">
        <v>290</v>
      </c>
      <c r="C6" s="158" t="s">
        <v>198</v>
      </c>
      <c r="E6" s="67"/>
      <c r="F6" s="57"/>
      <c r="G6" s="220"/>
      <c r="H6" s="249"/>
    </row>
    <row r="7" spans="1:443" s="31" customFormat="1" ht="240" customHeight="1" x14ac:dyDescent="0.3">
      <c r="A7" s="26" t="s">
        <v>249</v>
      </c>
      <c r="B7" s="26" t="s">
        <v>326</v>
      </c>
      <c r="C7" s="158" t="s">
        <v>200</v>
      </c>
      <c r="D7" s="154" t="s">
        <v>33</v>
      </c>
      <c r="E7" s="67"/>
      <c r="F7" s="57"/>
      <c r="G7" s="220"/>
      <c r="H7" s="250"/>
    </row>
    <row r="8" spans="1:443" s="14" customFormat="1" ht="204" x14ac:dyDescent="0.25">
      <c r="A8" s="26" t="s">
        <v>250</v>
      </c>
      <c r="B8" s="26" t="s">
        <v>327</v>
      </c>
      <c r="C8" s="158" t="s">
        <v>200</v>
      </c>
      <c r="D8" s="154" t="s">
        <v>33</v>
      </c>
      <c r="E8" s="67"/>
      <c r="F8" s="57"/>
      <c r="G8" s="220"/>
      <c r="H8" s="249"/>
    </row>
    <row r="9" spans="1:443" s="14" customFormat="1" ht="104.25" customHeight="1" x14ac:dyDescent="0.25">
      <c r="A9" s="26" t="s">
        <v>277</v>
      </c>
      <c r="B9" s="169" t="s">
        <v>343</v>
      </c>
      <c r="C9" s="158" t="s">
        <v>198</v>
      </c>
      <c r="D9" s="27" t="str">
        <f>IF(AND(D5="Yes",DiDFE!D5="Yes/No"),"Low evidence",IF(AND(D5="Yes",OR(DiDFE!D5="Yes",DiDFE!D5="No")),"Go to DiDFE tab", IF(OR(D4="Yes",D8="Yes",AND(D7="Yes",D8="Yes/No")),"Go to Reg tab",IF(D8="No","High evidence",""))))</f>
        <v/>
      </c>
      <c r="E9" s="67"/>
      <c r="F9" s="57"/>
      <c r="G9" s="220"/>
      <c r="H9" s="249"/>
    </row>
    <row r="10" spans="1:443" s="73" customFormat="1" ht="4.5" customHeight="1" x14ac:dyDescent="0.3">
      <c r="A10" s="70"/>
      <c r="B10" s="70"/>
      <c r="C10" s="70"/>
      <c r="D10" s="149"/>
      <c r="E10" s="150"/>
      <c r="F10" s="148"/>
      <c r="G10" s="148"/>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c r="IW10" s="10"/>
      <c r="IX10" s="10"/>
      <c r="IY10" s="10"/>
      <c r="IZ10" s="10"/>
      <c r="JA10" s="10"/>
      <c r="JB10" s="10"/>
      <c r="JC10" s="10"/>
      <c r="JD10" s="10"/>
      <c r="JE10" s="10"/>
      <c r="JF10" s="10"/>
      <c r="JG10" s="10"/>
      <c r="JH10" s="10"/>
      <c r="JI10" s="10"/>
      <c r="JJ10" s="10"/>
      <c r="JK10" s="10"/>
      <c r="JL10" s="10"/>
      <c r="JM10" s="10"/>
      <c r="JN10" s="10"/>
      <c r="JO10" s="10"/>
      <c r="JP10" s="10"/>
      <c r="JQ10" s="10"/>
      <c r="JR10" s="10"/>
      <c r="JS10" s="10"/>
      <c r="JT10" s="10"/>
      <c r="JU10" s="10"/>
      <c r="JV10" s="10"/>
      <c r="JW10" s="10"/>
      <c r="JX10" s="10"/>
      <c r="JY10" s="10"/>
      <c r="JZ10" s="10"/>
      <c r="KA10" s="10"/>
      <c r="KB10" s="10"/>
      <c r="KC10" s="10"/>
      <c r="KD10" s="10"/>
      <c r="KE10" s="10"/>
      <c r="KF10" s="10"/>
      <c r="KG10" s="10"/>
      <c r="KH10" s="10"/>
      <c r="KI10" s="10"/>
      <c r="KJ10" s="10"/>
      <c r="KK10" s="10"/>
      <c r="KL10" s="10"/>
      <c r="KM10" s="10"/>
      <c r="KN10" s="10"/>
      <c r="KO10" s="10"/>
      <c r="KP10" s="10"/>
      <c r="KQ10" s="10"/>
      <c r="KR10" s="10"/>
      <c r="KS10" s="10"/>
      <c r="KT10" s="10"/>
      <c r="KU10" s="10"/>
      <c r="KV10" s="10"/>
      <c r="KW10" s="10"/>
      <c r="KX10" s="10"/>
      <c r="KY10" s="10"/>
      <c r="KZ10" s="10"/>
      <c r="LA10" s="10"/>
      <c r="LB10" s="10"/>
      <c r="LC10" s="10"/>
      <c r="LD10" s="10"/>
      <c r="LE10" s="10"/>
      <c r="LF10" s="10"/>
      <c r="LG10" s="10"/>
      <c r="LH10" s="10"/>
      <c r="LI10" s="10"/>
      <c r="LJ10" s="10"/>
      <c r="LK10" s="10"/>
      <c r="LL10" s="10"/>
      <c r="LM10" s="10"/>
      <c r="LN10" s="10"/>
      <c r="LO10" s="10"/>
      <c r="LP10" s="10"/>
      <c r="LQ10" s="10"/>
      <c r="LR10" s="10"/>
      <c r="LS10" s="10"/>
      <c r="LT10" s="10"/>
      <c r="LU10" s="10"/>
      <c r="LV10" s="10"/>
      <c r="LW10" s="10"/>
      <c r="LX10" s="10"/>
      <c r="LY10" s="10"/>
      <c r="LZ10" s="10"/>
      <c r="MA10" s="10"/>
      <c r="MB10" s="10"/>
      <c r="MC10" s="10"/>
      <c r="MD10" s="10"/>
      <c r="ME10" s="10"/>
      <c r="MF10" s="10"/>
      <c r="MG10" s="10"/>
      <c r="MH10" s="10"/>
      <c r="MI10" s="10"/>
      <c r="MJ10" s="10"/>
      <c r="MK10" s="10"/>
      <c r="ML10" s="10"/>
      <c r="MM10" s="10"/>
      <c r="MN10" s="10"/>
      <c r="MO10" s="10"/>
      <c r="MP10" s="10"/>
      <c r="MQ10" s="10"/>
      <c r="MR10" s="10"/>
      <c r="MS10" s="10"/>
      <c r="MT10" s="10"/>
      <c r="MU10" s="10"/>
      <c r="MV10" s="10"/>
      <c r="MW10" s="10"/>
      <c r="MX10" s="10"/>
      <c r="MY10" s="10"/>
      <c r="MZ10" s="10"/>
      <c r="NA10" s="10"/>
      <c r="NB10" s="10"/>
      <c r="NC10" s="10"/>
      <c r="ND10" s="10"/>
      <c r="NE10" s="10"/>
      <c r="NF10" s="10"/>
      <c r="NG10" s="10"/>
      <c r="NH10" s="10"/>
      <c r="NI10" s="10"/>
      <c r="NJ10" s="10"/>
      <c r="NK10" s="10"/>
      <c r="NL10" s="10"/>
      <c r="NM10" s="10"/>
      <c r="NN10" s="10"/>
      <c r="NO10" s="10"/>
      <c r="NP10" s="10"/>
      <c r="NQ10" s="10"/>
      <c r="NR10" s="10"/>
      <c r="NS10" s="10"/>
      <c r="NT10" s="10"/>
      <c r="NU10" s="10"/>
      <c r="NV10" s="10"/>
      <c r="NW10" s="10"/>
      <c r="NX10" s="10"/>
      <c r="NY10" s="10"/>
      <c r="NZ10" s="10"/>
      <c r="OA10" s="10"/>
      <c r="OB10" s="10"/>
      <c r="OC10" s="10"/>
      <c r="OD10" s="10"/>
      <c r="OE10" s="10"/>
      <c r="OF10" s="10"/>
      <c r="OG10" s="10"/>
      <c r="OH10" s="10"/>
      <c r="OI10" s="10"/>
      <c r="OJ10" s="10"/>
      <c r="OK10" s="10"/>
      <c r="OL10" s="10"/>
      <c r="OM10" s="10"/>
      <c r="ON10" s="10"/>
      <c r="OO10" s="10"/>
      <c r="OP10" s="10"/>
      <c r="OQ10" s="10"/>
      <c r="OR10" s="10"/>
      <c r="OS10" s="10"/>
      <c r="OT10" s="10"/>
      <c r="OU10" s="10"/>
      <c r="OV10" s="10"/>
      <c r="OW10" s="10"/>
      <c r="OX10" s="10"/>
      <c r="OY10" s="10"/>
      <c r="OZ10" s="10"/>
      <c r="PA10" s="10"/>
      <c r="PB10" s="10"/>
      <c r="PC10" s="10"/>
      <c r="PD10" s="10"/>
      <c r="PE10" s="10"/>
      <c r="PF10" s="10"/>
      <c r="PG10" s="10"/>
      <c r="PH10" s="10"/>
      <c r="PI10" s="10"/>
      <c r="PJ10" s="10"/>
      <c r="PK10" s="10"/>
      <c r="PL10" s="10"/>
      <c r="PM10" s="10"/>
      <c r="PN10" s="10"/>
      <c r="PO10" s="10"/>
      <c r="PP10" s="10"/>
      <c r="PQ10" s="10"/>
      <c r="PR10" s="10"/>
      <c r="PS10" s="10"/>
      <c r="PT10" s="10"/>
      <c r="PU10" s="10"/>
      <c r="PV10" s="10"/>
      <c r="PW10" s="10"/>
      <c r="PX10" s="10"/>
      <c r="PY10" s="10"/>
      <c r="PZ10" s="10"/>
      <c r="QA10" s="10"/>
    </row>
    <row r="53" spans="2:2" x14ac:dyDescent="0.3">
      <c r="B53" s="26"/>
    </row>
  </sheetData>
  <conditionalFormatting sqref="D4:D5">
    <cfRule type="expression" dxfId="86" priority="1" stopIfTrue="1">
      <formula>#REF!="no"</formula>
    </cfRule>
    <cfRule type="expression" dxfId="85" priority="2" stopIfTrue="1">
      <formula>#REF!="yes"</formula>
    </cfRule>
  </conditionalFormatting>
  <conditionalFormatting sqref="D7:D8">
    <cfRule type="expression" dxfId="84" priority="7" stopIfTrue="1">
      <formula>#REF!="no"</formula>
    </cfRule>
    <cfRule type="expression" dxfId="83" priority="8" stopIfTrue="1">
      <formula>#REF!="yes"</formula>
    </cfRule>
  </conditionalFormatting>
  <dataValidations count="4">
    <dataValidation type="list" allowBlank="1" showErrorMessage="1" promptTitle="Study Rating" prompt="Choose from list" sqref="D65513 D131049 D196585 D262121 D327657 D393193 D458729 D524265 D589801 D655337 D720873 D786409 D851945 D917481 D983017 WVH983018 WLL983018 WBP983018 VRT983018 VHX983018 UYB983018 UOF983018 UEJ983018 TUN983018 TKR983018 TAV983018 SQZ983018 SHD983018 RXH983018 RNL983018 RDP983018 QTT983018 QJX983018 QAB983018 PQF983018 PGJ983018 OWN983018 OMR983018 OCV983018 NSZ983018 NJD983018 MZH983018 MPL983018 MFP983018 LVT983018 LLX983018 LCB983018 KSF983018 KIJ983018 JYN983018 JOR983018 JEV983018 IUZ983018 ILD983018 IBH983018 HRL983018 HHP983018 GXT983018 GNX983018 GEB983018 FUF983018 FKJ983018 FAN983018 EQR983018 EGV983018 DWZ983018 DND983018 DDH983018 CTL983018 CJP983018 BZT983018 BPX983018 BGB983018 AWF983018 AMJ983018 ACN983018 SR983018 IV983018 WVH917482 WLL917482 WBP917482 VRT917482 VHX917482 UYB917482 UOF917482 UEJ917482 TUN917482 TKR917482 TAV917482 SQZ917482 SHD917482 RXH917482 RNL917482 RDP917482 QTT917482 QJX917482 QAB917482 PQF917482 PGJ917482 OWN917482 OMR917482 OCV917482 NSZ917482 NJD917482 MZH917482 MPL917482 MFP917482 LVT917482 LLX917482 LCB917482 KSF917482 KIJ917482 JYN917482 JOR917482 JEV917482 IUZ917482 ILD917482 IBH917482 HRL917482 HHP917482 GXT917482 GNX917482 GEB917482 FUF917482 FKJ917482 FAN917482 EQR917482 EGV917482 DWZ917482 DND917482 DDH917482 CTL917482 CJP917482 BZT917482 BPX917482 BGB917482 AWF917482 AMJ917482 ACN917482 SR917482 IV917482 WVH851946 WLL851946 WBP851946 VRT851946 VHX851946 UYB851946 UOF851946 UEJ851946 TUN851946 TKR851946 TAV851946 SQZ851946 SHD851946 RXH851946 RNL851946 RDP851946 QTT851946 QJX851946 QAB851946 PQF851946 PGJ851946 OWN851946 OMR851946 OCV851946 NSZ851946 NJD851946 MZH851946 MPL851946 MFP851946 LVT851946 LLX851946 LCB851946 KSF851946 KIJ851946 JYN851946 JOR851946 JEV851946 IUZ851946 ILD851946 IBH851946 HRL851946 HHP851946 GXT851946 GNX851946 GEB851946 FUF851946 FKJ851946 FAN851946 EQR851946 EGV851946 DWZ851946 DND851946 DDH851946 CTL851946 CJP851946 BZT851946 BPX851946 BGB851946 AWF851946 AMJ851946 ACN851946 SR851946 IV851946 WVH786410 WLL786410 WBP786410 VRT786410 VHX786410 UYB786410 UOF786410 UEJ786410 TUN786410 TKR786410 TAV786410 SQZ786410 SHD786410 RXH786410 RNL786410 RDP786410 QTT786410 QJX786410 QAB786410 PQF786410 PGJ786410 OWN786410 OMR786410 OCV786410 NSZ786410 NJD786410 MZH786410 MPL786410 MFP786410 LVT786410 LLX786410 LCB786410 KSF786410 KIJ786410 JYN786410 JOR786410 JEV786410 IUZ786410 ILD786410 IBH786410 HRL786410 HHP786410 GXT786410 GNX786410 GEB786410 FUF786410 FKJ786410 FAN786410 EQR786410 EGV786410 DWZ786410 DND786410 DDH786410 CTL786410 CJP786410 BZT786410 BPX786410 BGB786410 AWF786410 AMJ786410 ACN786410 SR786410 IV786410 WVH720874 WLL720874 WBP720874 VRT720874 VHX720874 UYB720874 UOF720874 UEJ720874 TUN720874 TKR720874 TAV720874 SQZ720874 SHD720874 RXH720874 RNL720874 RDP720874 QTT720874 QJX720874 QAB720874 PQF720874 PGJ720874 OWN720874 OMR720874 OCV720874 NSZ720874 NJD720874 MZH720874 MPL720874 MFP720874 LVT720874 LLX720874 LCB720874 KSF720874 KIJ720874 JYN720874 JOR720874 JEV720874 IUZ720874 ILD720874 IBH720874 HRL720874 HHP720874 GXT720874 GNX720874 GEB720874 FUF720874 FKJ720874 FAN720874 EQR720874 EGV720874 DWZ720874 DND720874 DDH720874 CTL720874 CJP720874 BZT720874 BPX720874 BGB720874 AWF720874 AMJ720874 ACN720874 SR720874 IV720874 WVH655338 WLL655338 WBP655338 VRT655338 VHX655338 UYB655338 UOF655338 UEJ655338 TUN655338 TKR655338 TAV655338 SQZ655338 SHD655338 RXH655338 RNL655338 RDP655338 QTT655338 QJX655338 QAB655338 PQF655338 PGJ655338 OWN655338 OMR655338 OCV655338 NSZ655338 NJD655338 MZH655338 MPL655338 MFP655338 LVT655338 LLX655338 LCB655338 KSF655338 KIJ655338 JYN655338 JOR655338 JEV655338 IUZ655338 ILD655338 IBH655338 HRL655338 HHP655338 GXT655338 GNX655338 GEB655338 FUF655338 FKJ655338 FAN655338 EQR655338 EGV655338 DWZ655338 DND655338 DDH655338 CTL655338 CJP655338 BZT655338 BPX655338 BGB655338 AWF655338 AMJ655338 ACN655338 SR655338 IV655338 WVH589802 WLL589802 WBP589802 VRT589802 VHX589802 UYB589802 UOF589802 UEJ589802 TUN589802 TKR589802 TAV589802 SQZ589802 SHD589802 RXH589802 RNL589802 RDP589802 QTT589802 QJX589802 QAB589802 PQF589802 PGJ589802 OWN589802 OMR589802 OCV589802 NSZ589802 NJD589802 MZH589802 MPL589802 MFP589802 LVT589802 LLX589802 LCB589802 KSF589802 KIJ589802 JYN589802 JOR589802 JEV589802 IUZ589802 ILD589802 IBH589802 HRL589802 HHP589802 GXT589802 GNX589802 GEB589802 FUF589802 FKJ589802 FAN589802 EQR589802 EGV589802 DWZ589802 DND589802 DDH589802 CTL589802 CJP589802 BZT589802 BPX589802 BGB589802 AWF589802 AMJ589802 ACN589802 SR589802 IV589802 WVH524266 WLL524266 WBP524266 VRT524266 VHX524266 UYB524266 UOF524266 UEJ524266 TUN524266 TKR524266 TAV524266 SQZ524266 SHD524266 RXH524266 RNL524266 RDP524266 QTT524266 QJX524266 QAB524266 PQF524266 PGJ524266 OWN524266 OMR524266 OCV524266 NSZ524266 NJD524266 MZH524266 MPL524266 MFP524266 LVT524266 LLX524266 LCB524266 KSF524266 KIJ524266 JYN524266 JOR524266 JEV524266 IUZ524266 ILD524266 IBH524266 HRL524266 HHP524266 GXT524266 GNX524266 GEB524266 FUF524266 FKJ524266 FAN524266 EQR524266 EGV524266 DWZ524266 DND524266 DDH524266 CTL524266 CJP524266 BZT524266 BPX524266 BGB524266 AWF524266 AMJ524266 ACN524266 SR524266 IV524266 WVH458730 WLL458730 WBP458730 VRT458730 VHX458730 UYB458730 UOF458730 UEJ458730 TUN458730 TKR458730 TAV458730 SQZ458730 SHD458730 RXH458730 RNL458730 RDP458730 QTT458730 QJX458730 QAB458730 PQF458730 PGJ458730 OWN458730 OMR458730 OCV458730 NSZ458730 NJD458730 MZH458730 MPL458730 MFP458730 LVT458730 LLX458730 LCB458730 KSF458730 KIJ458730 JYN458730 JOR458730 JEV458730 IUZ458730 ILD458730 IBH458730 HRL458730 HHP458730 GXT458730 GNX458730 GEB458730 FUF458730 FKJ458730 FAN458730 EQR458730 EGV458730 DWZ458730 DND458730 DDH458730 CTL458730 CJP458730 BZT458730 BPX458730 BGB458730 AWF458730 AMJ458730 ACN458730 SR458730 IV458730 WVH393194 WLL393194 WBP393194 VRT393194 VHX393194 UYB393194 UOF393194 UEJ393194 TUN393194 TKR393194 TAV393194 SQZ393194 SHD393194 RXH393194 RNL393194 RDP393194 QTT393194 QJX393194 QAB393194 PQF393194 PGJ393194 OWN393194 OMR393194 OCV393194 NSZ393194 NJD393194 MZH393194 MPL393194 MFP393194 LVT393194 LLX393194 LCB393194 KSF393194 KIJ393194 JYN393194 JOR393194 JEV393194 IUZ393194 ILD393194 IBH393194 HRL393194 HHP393194 GXT393194 GNX393194 GEB393194 FUF393194 FKJ393194 FAN393194 EQR393194 EGV393194 DWZ393194 DND393194 DDH393194 CTL393194 CJP393194 BZT393194 BPX393194 BGB393194 AWF393194 AMJ393194 ACN393194 SR393194 IV393194 WVH327658 WLL327658 WBP327658 VRT327658 VHX327658 UYB327658 UOF327658 UEJ327658 TUN327658 TKR327658 TAV327658 SQZ327658 SHD327658 RXH327658 RNL327658 RDP327658 QTT327658 QJX327658 QAB327658 PQF327658 PGJ327658 OWN327658 OMR327658 OCV327658 NSZ327658 NJD327658 MZH327658 MPL327658 MFP327658 LVT327658 LLX327658 LCB327658 KSF327658 KIJ327658 JYN327658 JOR327658 JEV327658 IUZ327658 ILD327658 IBH327658 HRL327658 HHP327658 GXT327658 GNX327658 GEB327658 FUF327658 FKJ327658 FAN327658 EQR327658 EGV327658 DWZ327658 DND327658 DDH327658 CTL327658 CJP327658 BZT327658 BPX327658 BGB327658 AWF327658 AMJ327658 ACN327658 SR327658 IV327658 WVH262122 WLL262122 WBP262122 VRT262122 VHX262122 UYB262122 UOF262122 UEJ262122 TUN262122 TKR262122 TAV262122 SQZ262122 SHD262122 RXH262122 RNL262122 RDP262122 QTT262122 QJX262122 QAB262122 PQF262122 PGJ262122 OWN262122 OMR262122 OCV262122 NSZ262122 NJD262122 MZH262122 MPL262122 MFP262122 LVT262122 LLX262122 LCB262122 KSF262122 KIJ262122 JYN262122 JOR262122 JEV262122 IUZ262122 ILD262122 IBH262122 HRL262122 HHP262122 GXT262122 GNX262122 GEB262122 FUF262122 FKJ262122 FAN262122 EQR262122 EGV262122 DWZ262122 DND262122 DDH262122 CTL262122 CJP262122 BZT262122 BPX262122 BGB262122 AWF262122 AMJ262122 ACN262122 SR262122 IV262122 WVH196586 WLL196586 WBP196586 VRT196586 VHX196586 UYB196586 UOF196586 UEJ196586 TUN196586 TKR196586 TAV196586 SQZ196586 SHD196586 RXH196586 RNL196586 RDP196586 QTT196586 QJX196586 QAB196586 PQF196586 PGJ196586 OWN196586 OMR196586 OCV196586 NSZ196586 NJD196586 MZH196586 MPL196586 MFP196586 LVT196586 LLX196586 LCB196586 KSF196586 KIJ196586 JYN196586 JOR196586 JEV196586 IUZ196586 ILD196586 IBH196586 HRL196586 HHP196586 GXT196586 GNX196586 GEB196586 FUF196586 FKJ196586 FAN196586 EQR196586 EGV196586 DWZ196586 DND196586 DDH196586 CTL196586 CJP196586 BZT196586 BPX196586 BGB196586 AWF196586 AMJ196586 ACN196586 SR196586 IV196586 WVH131050 WLL131050 WBP131050 VRT131050 VHX131050 UYB131050 UOF131050 UEJ131050 TUN131050 TKR131050 TAV131050 SQZ131050 SHD131050 RXH131050 RNL131050 RDP131050 QTT131050 QJX131050 QAB131050 PQF131050 PGJ131050 OWN131050 OMR131050 OCV131050 NSZ131050 NJD131050 MZH131050 MPL131050 MFP131050 LVT131050 LLX131050 LCB131050 KSF131050 KIJ131050 JYN131050 JOR131050 JEV131050 IUZ131050 ILD131050 IBH131050 HRL131050 HHP131050 GXT131050 GNX131050 GEB131050 FUF131050 FKJ131050 FAN131050 EQR131050 EGV131050 DWZ131050 DND131050 DDH131050 CTL131050 CJP131050 BZT131050 BPX131050 BGB131050 AWF131050 AMJ131050 ACN131050 SR131050 IV131050 WVH65514 WLL65514 WBP65514 VRT65514 VHX65514 UYB65514 UOF65514 UEJ65514 TUN65514 TKR65514 TAV65514 SQZ65514 SHD65514 RXH65514 RNL65514 RDP65514 QTT65514 QJX65514 QAB65514 PQF65514 PGJ65514 OWN65514 OMR65514 OCV65514 NSZ65514 NJD65514 MZH65514 MPL65514 MFP65514 LVT65514 LLX65514 LCB65514 KSF65514 KIJ65514 JYN65514 JOR65514 JEV65514 IUZ65514 ILD65514 IBH65514 HRL65514 HHP65514 GXT65514 GNX65514 GEB65514 FUF65514 FKJ65514 FAN65514 EQR65514 EGV65514 DWZ65514 DND65514 DDH65514 CTL65514 CJP65514 BZT65514 BPX65514 BGB65514 AWF65514 AMJ65514 ACN65514 SR65514 IV65514" xr:uid="{00000000-0002-0000-0200-000000000000}">
      <formula1>#REF!</formula1>
    </dataValidation>
    <dataValidation type="list" allowBlank="1" showErrorMessage="1" promptTitle="Study Design" prompt="Choose from list" sqref="WVH8:WVH9 D917471:D917472 D851935:D851936 D786399:D786400 D720863:D720864 D655327:D655328 D589791:D589792 D524255:D524256 D458719:D458720 D393183:D393184 D327647:D327648 D262111:D262112 D196575:D196576 D131039:D131040 IV65504:IV65505 SR65504:SR65505 ACN65504:ACN65505 AMJ65504:AMJ65505 AWF65504:AWF65505 BGB65504:BGB65505 BPX65504:BPX65505 BZT65504:BZT65505 CJP65504:CJP65505 CTL65504:CTL65505 DDH65504:DDH65505 DND65504:DND65505 DWZ65504:DWZ65505 EGV65504:EGV65505 EQR65504:EQR65505 FAN65504:FAN65505 FKJ65504:FKJ65505 FUF65504:FUF65505 GEB65504:GEB65505 GNX65504:GNX65505 GXT65504:GXT65505 HHP65504:HHP65505 HRL65504:HRL65505 IBH65504:IBH65505 ILD65504:ILD65505 IUZ65504:IUZ65505 JEV65504:JEV65505 JOR65504:JOR65505 JYN65504:JYN65505 KIJ65504:KIJ65505 KSF65504:KSF65505 LCB65504:LCB65505 LLX65504:LLX65505 LVT65504:LVT65505 MFP65504:MFP65505 MPL65504:MPL65505 MZH65504:MZH65505 NJD65504:NJD65505 NSZ65504:NSZ65505 OCV65504:OCV65505 OMR65504:OMR65505 OWN65504:OWN65505 PGJ65504:PGJ65505 PQF65504:PQF65505 QAB65504:QAB65505 QJX65504:QJX65505 QTT65504:QTT65505 RDP65504:RDP65505 RNL65504:RNL65505 RXH65504:RXH65505 SHD65504:SHD65505 SQZ65504:SQZ65505 TAV65504:TAV65505 TKR65504:TKR65505 TUN65504:TUN65505 UEJ65504:UEJ65505 UOF65504:UOF65505 UYB65504:UYB65505 VHX65504:VHX65505 VRT65504:VRT65505 WBP65504:WBP65505 WLL65504:WLL65505 WVH65504:WVH65505 IV131040:IV131041 SR131040:SR131041 ACN131040:ACN131041 AMJ131040:AMJ131041 AWF131040:AWF131041 BGB131040:BGB131041 BPX131040:BPX131041 BZT131040:BZT131041 CJP131040:CJP131041 CTL131040:CTL131041 DDH131040:DDH131041 DND131040:DND131041 DWZ131040:DWZ131041 EGV131040:EGV131041 EQR131040:EQR131041 FAN131040:FAN131041 FKJ131040:FKJ131041 FUF131040:FUF131041 GEB131040:GEB131041 GNX131040:GNX131041 GXT131040:GXT131041 HHP131040:HHP131041 HRL131040:HRL131041 IBH131040:IBH131041 ILD131040:ILD131041 IUZ131040:IUZ131041 JEV131040:JEV131041 JOR131040:JOR131041 JYN131040:JYN131041 KIJ131040:KIJ131041 KSF131040:KSF131041 LCB131040:LCB131041 LLX131040:LLX131041 LVT131040:LVT131041 MFP131040:MFP131041 MPL131040:MPL131041 MZH131040:MZH131041 NJD131040:NJD131041 NSZ131040:NSZ131041 OCV131040:OCV131041 OMR131040:OMR131041 OWN131040:OWN131041 PGJ131040:PGJ131041 PQF131040:PQF131041 QAB131040:QAB131041 QJX131040:QJX131041 QTT131040:QTT131041 RDP131040:RDP131041 RNL131040:RNL131041 RXH131040:RXH131041 SHD131040:SHD131041 SQZ131040:SQZ131041 TAV131040:TAV131041 TKR131040:TKR131041 TUN131040:TUN131041 UEJ131040:UEJ131041 UOF131040:UOF131041 UYB131040:UYB131041 VHX131040:VHX131041 VRT131040:VRT131041 WBP131040:WBP131041 WLL131040:WLL131041 WVH131040:WVH131041 IV196576:IV196577 SR196576:SR196577 ACN196576:ACN196577 AMJ196576:AMJ196577 AWF196576:AWF196577 BGB196576:BGB196577 BPX196576:BPX196577 BZT196576:BZT196577 CJP196576:CJP196577 CTL196576:CTL196577 DDH196576:DDH196577 DND196576:DND196577 DWZ196576:DWZ196577 EGV196576:EGV196577 EQR196576:EQR196577 FAN196576:FAN196577 FKJ196576:FKJ196577 FUF196576:FUF196577 GEB196576:GEB196577 GNX196576:GNX196577 GXT196576:GXT196577 HHP196576:HHP196577 HRL196576:HRL196577 IBH196576:IBH196577 ILD196576:ILD196577 IUZ196576:IUZ196577 JEV196576:JEV196577 JOR196576:JOR196577 JYN196576:JYN196577 KIJ196576:KIJ196577 KSF196576:KSF196577 LCB196576:LCB196577 LLX196576:LLX196577 LVT196576:LVT196577 MFP196576:MFP196577 MPL196576:MPL196577 MZH196576:MZH196577 NJD196576:NJD196577 NSZ196576:NSZ196577 OCV196576:OCV196577 OMR196576:OMR196577 OWN196576:OWN196577 PGJ196576:PGJ196577 PQF196576:PQF196577 QAB196576:QAB196577 QJX196576:QJX196577 QTT196576:QTT196577 RDP196576:RDP196577 RNL196576:RNL196577 RXH196576:RXH196577 SHD196576:SHD196577 SQZ196576:SQZ196577 TAV196576:TAV196577 TKR196576:TKR196577 TUN196576:TUN196577 UEJ196576:UEJ196577 UOF196576:UOF196577 UYB196576:UYB196577 VHX196576:VHX196577 VRT196576:VRT196577 WBP196576:WBP196577 WLL196576:WLL196577 WVH196576:WVH196577 IV262112:IV262113 SR262112:SR262113 ACN262112:ACN262113 AMJ262112:AMJ262113 AWF262112:AWF262113 BGB262112:BGB262113 BPX262112:BPX262113 BZT262112:BZT262113 CJP262112:CJP262113 CTL262112:CTL262113 DDH262112:DDH262113 DND262112:DND262113 DWZ262112:DWZ262113 EGV262112:EGV262113 EQR262112:EQR262113 FAN262112:FAN262113 FKJ262112:FKJ262113 FUF262112:FUF262113 GEB262112:GEB262113 GNX262112:GNX262113 GXT262112:GXT262113 HHP262112:HHP262113 HRL262112:HRL262113 IBH262112:IBH262113 ILD262112:ILD262113 IUZ262112:IUZ262113 JEV262112:JEV262113 JOR262112:JOR262113 JYN262112:JYN262113 KIJ262112:KIJ262113 KSF262112:KSF262113 LCB262112:LCB262113 LLX262112:LLX262113 LVT262112:LVT262113 MFP262112:MFP262113 MPL262112:MPL262113 MZH262112:MZH262113 NJD262112:NJD262113 NSZ262112:NSZ262113 OCV262112:OCV262113 OMR262112:OMR262113 OWN262112:OWN262113 PGJ262112:PGJ262113 PQF262112:PQF262113 QAB262112:QAB262113 QJX262112:QJX262113 QTT262112:QTT262113 RDP262112:RDP262113 RNL262112:RNL262113 RXH262112:RXH262113 SHD262112:SHD262113 SQZ262112:SQZ262113 TAV262112:TAV262113 TKR262112:TKR262113 TUN262112:TUN262113 UEJ262112:UEJ262113 UOF262112:UOF262113 UYB262112:UYB262113 VHX262112:VHX262113 VRT262112:VRT262113 WBP262112:WBP262113 WLL262112:WLL262113 WVH262112:WVH262113 IV327648:IV327649 SR327648:SR327649 ACN327648:ACN327649 AMJ327648:AMJ327649 AWF327648:AWF327649 BGB327648:BGB327649 BPX327648:BPX327649 BZT327648:BZT327649 CJP327648:CJP327649 CTL327648:CTL327649 DDH327648:DDH327649 DND327648:DND327649 DWZ327648:DWZ327649 EGV327648:EGV327649 EQR327648:EQR327649 FAN327648:FAN327649 FKJ327648:FKJ327649 FUF327648:FUF327649 GEB327648:GEB327649 GNX327648:GNX327649 GXT327648:GXT327649 HHP327648:HHP327649 HRL327648:HRL327649 IBH327648:IBH327649 ILD327648:ILD327649 IUZ327648:IUZ327649 JEV327648:JEV327649 JOR327648:JOR327649 JYN327648:JYN327649 KIJ327648:KIJ327649 KSF327648:KSF327649 LCB327648:LCB327649 LLX327648:LLX327649 LVT327648:LVT327649 MFP327648:MFP327649 MPL327648:MPL327649 MZH327648:MZH327649 NJD327648:NJD327649 NSZ327648:NSZ327649 OCV327648:OCV327649 OMR327648:OMR327649 OWN327648:OWN327649 PGJ327648:PGJ327649 PQF327648:PQF327649 QAB327648:QAB327649 QJX327648:QJX327649 QTT327648:QTT327649 RDP327648:RDP327649 RNL327648:RNL327649 RXH327648:RXH327649 SHD327648:SHD327649 SQZ327648:SQZ327649 TAV327648:TAV327649 TKR327648:TKR327649 TUN327648:TUN327649 UEJ327648:UEJ327649 UOF327648:UOF327649 UYB327648:UYB327649 VHX327648:VHX327649 VRT327648:VRT327649 WBP327648:WBP327649 WLL327648:WLL327649 WVH327648:WVH327649 IV393184:IV393185 SR393184:SR393185 ACN393184:ACN393185 AMJ393184:AMJ393185 AWF393184:AWF393185 BGB393184:BGB393185 BPX393184:BPX393185 BZT393184:BZT393185 CJP393184:CJP393185 CTL393184:CTL393185 DDH393184:DDH393185 DND393184:DND393185 DWZ393184:DWZ393185 EGV393184:EGV393185 EQR393184:EQR393185 FAN393184:FAN393185 FKJ393184:FKJ393185 FUF393184:FUF393185 GEB393184:GEB393185 GNX393184:GNX393185 GXT393184:GXT393185 HHP393184:HHP393185 HRL393184:HRL393185 IBH393184:IBH393185 ILD393184:ILD393185 IUZ393184:IUZ393185 JEV393184:JEV393185 JOR393184:JOR393185 JYN393184:JYN393185 KIJ393184:KIJ393185 KSF393184:KSF393185 LCB393184:LCB393185 LLX393184:LLX393185 LVT393184:LVT393185 MFP393184:MFP393185 MPL393184:MPL393185 MZH393184:MZH393185 NJD393184:NJD393185 NSZ393184:NSZ393185 OCV393184:OCV393185 OMR393184:OMR393185 OWN393184:OWN393185 PGJ393184:PGJ393185 PQF393184:PQF393185 QAB393184:QAB393185 QJX393184:QJX393185 QTT393184:QTT393185 RDP393184:RDP393185 RNL393184:RNL393185 RXH393184:RXH393185 SHD393184:SHD393185 SQZ393184:SQZ393185 TAV393184:TAV393185 TKR393184:TKR393185 TUN393184:TUN393185 UEJ393184:UEJ393185 UOF393184:UOF393185 UYB393184:UYB393185 VHX393184:VHX393185 VRT393184:VRT393185 WBP393184:WBP393185 WLL393184:WLL393185 WVH393184:WVH393185 IV458720:IV458721 SR458720:SR458721 ACN458720:ACN458721 AMJ458720:AMJ458721 AWF458720:AWF458721 BGB458720:BGB458721 BPX458720:BPX458721 BZT458720:BZT458721 CJP458720:CJP458721 CTL458720:CTL458721 DDH458720:DDH458721 DND458720:DND458721 DWZ458720:DWZ458721 EGV458720:EGV458721 EQR458720:EQR458721 FAN458720:FAN458721 FKJ458720:FKJ458721 FUF458720:FUF458721 GEB458720:GEB458721 GNX458720:GNX458721 GXT458720:GXT458721 HHP458720:HHP458721 HRL458720:HRL458721 IBH458720:IBH458721 ILD458720:ILD458721 IUZ458720:IUZ458721 JEV458720:JEV458721 JOR458720:JOR458721 JYN458720:JYN458721 KIJ458720:KIJ458721 KSF458720:KSF458721 LCB458720:LCB458721 LLX458720:LLX458721 LVT458720:LVT458721 MFP458720:MFP458721 MPL458720:MPL458721 MZH458720:MZH458721 NJD458720:NJD458721 NSZ458720:NSZ458721 OCV458720:OCV458721 OMR458720:OMR458721 OWN458720:OWN458721 PGJ458720:PGJ458721 PQF458720:PQF458721 QAB458720:QAB458721 QJX458720:QJX458721 QTT458720:QTT458721 RDP458720:RDP458721 RNL458720:RNL458721 RXH458720:RXH458721 SHD458720:SHD458721 SQZ458720:SQZ458721 TAV458720:TAV458721 TKR458720:TKR458721 TUN458720:TUN458721 UEJ458720:UEJ458721 UOF458720:UOF458721 UYB458720:UYB458721 VHX458720:VHX458721 VRT458720:VRT458721 WBP458720:WBP458721 WLL458720:WLL458721 WVH458720:WVH458721 IV524256:IV524257 SR524256:SR524257 ACN524256:ACN524257 AMJ524256:AMJ524257 AWF524256:AWF524257 BGB524256:BGB524257 BPX524256:BPX524257 BZT524256:BZT524257 CJP524256:CJP524257 CTL524256:CTL524257 DDH524256:DDH524257 DND524256:DND524257 DWZ524256:DWZ524257 EGV524256:EGV524257 EQR524256:EQR524257 FAN524256:FAN524257 FKJ524256:FKJ524257 FUF524256:FUF524257 GEB524256:GEB524257 GNX524256:GNX524257 GXT524256:GXT524257 HHP524256:HHP524257 HRL524256:HRL524257 IBH524256:IBH524257 ILD524256:ILD524257 IUZ524256:IUZ524257 JEV524256:JEV524257 JOR524256:JOR524257 JYN524256:JYN524257 KIJ524256:KIJ524257 KSF524256:KSF524257 LCB524256:LCB524257 LLX524256:LLX524257 LVT524256:LVT524257 MFP524256:MFP524257 MPL524256:MPL524257 MZH524256:MZH524257 NJD524256:NJD524257 NSZ524256:NSZ524257 OCV524256:OCV524257 OMR524256:OMR524257 OWN524256:OWN524257 PGJ524256:PGJ524257 PQF524256:PQF524257 QAB524256:QAB524257 QJX524256:QJX524257 QTT524256:QTT524257 RDP524256:RDP524257 RNL524256:RNL524257 RXH524256:RXH524257 SHD524256:SHD524257 SQZ524256:SQZ524257 TAV524256:TAV524257 TKR524256:TKR524257 TUN524256:TUN524257 UEJ524256:UEJ524257 UOF524256:UOF524257 UYB524256:UYB524257 VHX524256:VHX524257 VRT524256:VRT524257 WBP524256:WBP524257 WLL524256:WLL524257 WVH524256:WVH524257 IV589792:IV589793 SR589792:SR589793 ACN589792:ACN589793 AMJ589792:AMJ589793 AWF589792:AWF589793 BGB589792:BGB589793 BPX589792:BPX589793 BZT589792:BZT589793 CJP589792:CJP589793 CTL589792:CTL589793 DDH589792:DDH589793 DND589792:DND589793 DWZ589792:DWZ589793 EGV589792:EGV589793 EQR589792:EQR589793 FAN589792:FAN589793 FKJ589792:FKJ589793 FUF589792:FUF589793 GEB589792:GEB589793 GNX589792:GNX589793 GXT589792:GXT589793 HHP589792:HHP589793 HRL589792:HRL589793 IBH589792:IBH589793 ILD589792:ILD589793 IUZ589792:IUZ589793 JEV589792:JEV589793 JOR589792:JOR589793 JYN589792:JYN589793 KIJ589792:KIJ589793 KSF589792:KSF589793 LCB589792:LCB589793 LLX589792:LLX589793 LVT589792:LVT589793 MFP589792:MFP589793 MPL589792:MPL589793 MZH589792:MZH589793 NJD589792:NJD589793 NSZ589792:NSZ589793 OCV589792:OCV589793 OMR589792:OMR589793 OWN589792:OWN589793 PGJ589792:PGJ589793 PQF589792:PQF589793 QAB589792:QAB589793 QJX589792:QJX589793 QTT589792:QTT589793 RDP589792:RDP589793 RNL589792:RNL589793 RXH589792:RXH589793 SHD589792:SHD589793 SQZ589792:SQZ589793 TAV589792:TAV589793 TKR589792:TKR589793 TUN589792:TUN589793 UEJ589792:UEJ589793 UOF589792:UOF589793 UYB589792:UYB589793 VHX589792:VHX589793 VRT589792:VRT589793 WBP589792:WBP589793 WLL589792:WLL589793 WVH589792:WVH589793 IV655328:IV655329 SR655328:SR655329 ACN655328:ACN655329 AMJ655328:AMJ655329 AWF655328:AWF655329 BGB655328:BGB655329 BPX655328:BPX655329 BZT655328:BZT655329 CJP655328:CJP655329 CTL655328:CTL655329 DDH655328:DDH655329 DND655328:DND655329 DWZ655328:DWZ655329 EGV655328:EGV655329 EQR655328:EQR655329 FAN655328:FAN655329 FKJ655328:FKJ655329 FUF655328:FUF655329 GEB655328:GEB655329 GNX655328:GNX655329 GXT655328:GXT655329 HHP655328:HHP655329 HRL655328:HRL655329 IBH655328:IBH655329 ILD655328:ILD655329 IUZ655328:IUZ655329 JEV655328:JEV655329 JOR655328:JOR655329 JYN655328:JYN655329 KIJ655328:KIJ655329 KSF655328:KSF655329 LCB655328:LCB655329 LLX655328:LLX655329 LVT655328:LVT655329 MFP655328:MFP655329 MPL655328:MPL655329 MZH655328:MZH655329 NJD655328:NJD655329 NSZ655328:NSZ655329 OCV655328:OCV655329 OMR655328:OMR655329 OWN655328:OWN655329 PGJ655328:PGJ655329 PQF655328:PQF655329 QAB655328:QAB655329 QJX655328:QJX655329 QTT655328:QTT655329 RDP655328:RDP655329 RNL655328:RNL655329 RXH655328:RXH655329 SHD655328:SHD655329 SQZ655328:SQZ655329 TAV655328:TAV655329 TKR655328:TKR655329 TUN655328:TUN655329 UEJ655328:UEJ655329 UOF655328:UOF655329 UYB655328:UYB655329 VHX655328:VHX655329 VRT655328:VRT655329 WBP655328:WBP655329 WLL655328:WLL655329 WVH655328:WVH655329 IV720864:IV720865 SR720864:SR720865 ACN720864:ACN720865 AMJ720864:AMJ720865 AWF720864:AWF720865 BGB720864:BGB720865 BPX720864:BPX720865 BZT720864:BZT720865 CJP720864:CJP720865 CTL720864:CTL720865 DDH720864:DDH720865 DND720864:DND720865 DWZ720864:DWZ720865 EGV720864:EGV720865 EQR720864:EQR720865 FAN720864:FAN720865 FKJ720864:FKJ720865 FUF720864:FUF720865 GEB720864:GEB720865 GNX720864:GNX720865 GXT720864:GXT720865 HHP720864:HHP720865 HRL720864:HRL720865 IBH720864:IBH720865 ILD720864:ILD720865 IUZ720864:IUZ720865 JEV720864:JEV720865 JOR720864:JOR720865 JYN720864:JYN720865 KIJ720864:KIJ720865 KSF720864:KSF720865 LCB720864:LCB720865 LLX720864:LLX720865 LVT720864:LVT720865 MFP720864:MFP720865 MPL720864:MPL720865 MZH720864:MZH720865 NJD720864:NJD720865 NSZ720864:NSZ720865 OCV720864:OCV720865 OMR720864:OMR720865 OWN720864:OWN720865 PGJ720864:PGJ720865 PQF720864:PQF720865 QAB720864:QAB720865 QJX720864:QJX720865 QTT720864:QTT720865 RDP720864:RDP720865 RNL720864:RNL720865 RXH720864:RXH720865 SHD720864:SHD720865 SQZ720864:SQZ720865 TAV720864:TAV720865 TKR720864:TKR720865 TUN720864:TUN720865 UEJ720864:UEJ720865 UOF720864:UOF720865 UYB720864:UYB720865 VHX720864:VHX720865 VRT720864:VRT720865 WBP720864:WBP720865 WLL720864:WLL720865 WVH720864:WVH720865 IV786400:IV786401 SR786400:SR786401 ACN786400:ACN786401 AMJ786400:AMJ786401 AWF786400:AWF786401 BGB786400:BGB786401 BPX786400:BPX786401 BZT786400:BZT786401 CJP786400:CJP786401 CTL786400:CTL786401 DDH786400:DDH786401 DND786400:DND786401 DWZ786400:DWZ786401 EGV786400:EGV786401 EQR786400:EQR786401 FAN786400:FAN786401 FKJ786400:FKJ786401 FUF786400:FUF786401 GEB786400:GEB786401 GNX786400:GNX786401 GXT786400:GXT786401 HHP786400:HHP786401 HRL786400:HRL786401 IBH786400:IBH786401 ILD786400:ILD786401 IUZ786400:IUZ786401 JEV786400:JEV786401 JOR786400:JOR786401 JYN786400:JYN786401 KIJ786400:KIJ786401 KSF786400:KSF786401 LCB786400:LCB786401 LLX786400:LLX786401 LVT786400:LVT786401 MFP786400:MFP786401 MPL786400:MPL786401 MZH786400:MZH786401 NJD786400:NJD786401 NSZ786400:NSZ786401 OCV786400:OCV786401 OMR786400:OMR786401 OWN786400:OWN786401 PGJ786400:PGJ786401 PQF786400:PQF786401 QAB786400:QAB786401 QJX786400:QJX786401 QTT786400:QTT786401 RDP786400:RDP786401 RNL786400:RNL786401 RXH786400:RXH786401 SHD786400:SHD786401 SQZ786400:SQZ786401 TAV786400:TAV786401 TKR786400:TKR786401 TUN786400:TUN786401 UEJ786400:UEJ786401 UOF786400:UOF786401 UYB786400:UYB786401 VHX786400:VHX786401 VRT786400:VRT786401 WBP786400:WBP786401 WLL786400:WLL786401 WVH786400:WVH786401 IV851936:IV851937 SR851936:SR851937 ACN851936:ACN851937 AMJ851936:AMJ851937 AWF851936:AWF851937 BGB851936:BGB851937 BPX851936:BPX851937 BZT851936:BZT851937 CJP851936:CJP851937 CTL851936:CTL851937 DDH851936:DDH851937 DND851936:DND851937 DWZ851936:DWZ851937 EGV851936:EGV851937 EQR851936:EQR851937 FAN851936:FAN851937 FKJ851936:FKJ851937 FUF851936:FUF851937 GEB851936:GEB851937 GNX851936:GNX851937 GXT851936:GXT851937 HHP851936:HHP851937 HRL851936:HRL851937 IBH851936:IBH851937 ILD851936:ILD851937 IUZ851936:IUZ851937 JEV851936:JEV851937 JOR851936:JOR851937 JYN851936:JYN851937 KIJ851936:KIJ851937 KSF851936:KSF851937 LCB851936:LCB851937 LLX851936:LLX851937 LVT851936:LVT851937 MFP851936:MFP851937 MPL851936:MPL851937 MZH851936:MZH851937 NJD851936:NJD851937 NSZ851936:NSZ851937 OCV851936:OCV851937 OMR851936:OMR851937 OWN851936:OWN851937 PGJ851936:PGJ851937 PQF851936:PQF851937 QAB851936:QAB851937 QJX851936:QJX851937 QTT851936:QTT851937 RDP851936:RDP851937 RNL851936:RNL851937 RXH851936:RXH851937 SHD851936:SHD851937 SQZ851936:SQZ851937 TAV851936:TAV851937 TKR851936:TKR851937 TUN851936:TUN851937 UEJ851936:UEJ851937 UOF851936:UOF851937 UYB851936:UYB851937 VHX851936:VHX851937 VRT851936:VRT851937 WBP851936:WBP851937 WLL851936:WLL851937 WVH851936:WVH851937 IV917472:IV917473 SR917472:SR917473 ACN917472:ACN917473 AMJ917472:AMJ917473 AWF917472:AWF917473 BGB917472:BGB917473 BPX917472:BPX917473 BZT917472:BZT917473 CJP917472:CJP917473 CTL917472:CTL917473 DDH917472:DDH917473 DND917472:DND917473 DWZ917472:DWZ917473 EGV917472:EGV917473 EQR917472:EQR917473 FAN917472:FAN917473 FKJ917472:FKJ917473 FUF917472:FUF917473 GEB917472:GEB917473 GNX917472:GNX917473 GXT917472:GXT917473 HHP917472:HHP917473 HRL917472:HRL917473 IBH917472:IBH917473 ILD917472:ILD917473 IUZ917472:IUZ917473 JEV917472:JEV917473 JOR917472:JOR917473 JYN917472:JYN917473 KIJ917472:KIJ917473 KSF917472:KSF917473 LCB917472:LCB917473 LLX917472:LLX917473 LVT917472:LVT917473 MFP917472:MFP917473 MPL917472:MPL917473 MZH917472:MZH917473 NJD917472:NJD917473 NSZ917472:NSZ917473 OCV917472:OCV917473 OMR917472:OMR917473 OWN917472:OWN917473 PGJ917472:PGJ917473 PQF917472:PQF917473 QAB917472:QAB917473 QJX917472:QJX917473 QTT917472:QTT917473 RDP917472:RDP917473 RNL917472:RNL917473 RXH917472:RXH917473 SHD917472:SHD917473 SQZ917472:SQZ917473 TAV917472:TAV917473 TKR917472:TKR917473 TUN917472:TUN917473 UEJ917472:UEJ917473 UOF917472:UOF917473 UYB917472:UYB917473 VHX917472:VHX917473 VRT917472:VRT917473 WBP917472:WBP917473 WLL917472:WLL917473 WVH917472:WVH917473 IV983008:IV983009 SR983008:SR983009 ACN983008:ACN983009 AMJ983008:AMJ983009 AWF983008:AWF983009 BGB983008:BGB983009 BPX983008:BPX983009 BZT983008:BZT983009 CJP983008:CJP983009 CTL983008:CTL983009 DDH983008:DDH983009 DND983008:DND983009 DWZ983008:DWZ983009 EGV983008:EGV983009 EQR983008:EQR983009 FAN983008:FAN983009 FKJ983008:FKJ983009 FUF983008:FUF983009 GEB983008:GEB983009 GNX983008:GNX983009 GXT983008:GXT983009 HHP983008:HHP983009 HRL983008:HRL983009 IBH983008:IBH983009 ILD983008:ILD983009 IUZ983008:IUZ983009 JEV983008:JEV983009 JOR983008:JOR983009 JYN983008:JYN983009 KIJ983008:KIJ983009 KSF983008:KSF983009 LCB983008:LCB983009 LLX983008:LLX983009 LVT983008:LVT983009 MFP983008:MFP983009 MPL983008:MPL983009 MZH983008:MZH983009 NJD983008:NJD983009 NSZ983008:NSZ983009 OCV983008:OCV983009 OMR983008:OMR983009 OWN983008:OWN983009 PGJ983008:PGJ983009 PQF983008:PQF983009 QAB983008:QAB983009 QJX983008:QJX983009 QTT983008:QTT983009 RDP983008:RDP983009 RNL983008:RNL983009 RXH983008:RXH983009 SHD983008:SHD983009 SQZ983008:SQZ983009 TAV983008:TAV983009 TKR983008:TKR983009 TUN983008:TUN983009 UEJ983008:UEJ983009 UOF983008:UOF983009 UYB983008:UYB983009 VHX983008:VHX983009 VRT983008:VRT983009 WBP983008:WBP983009 WLL983008:WLL983009 WVH983008:WVH983009 D983007:D983008 IV4:IV6 IV8:IV9 SR4:SR6 SR8:SR9 ACN4:ACN6 ACN8:ACN9 AMJ4:AMJ6 AMJ8:AMJ9 AWF4:AWF6 AWF8:AWF9 BGB4:BGB6 BGB8:BGB9 BPX4:BPX6 BPX8:BPX9 BZT4:BZT6 BZT8:BZT9 CJP4:CJP6 CJP8:CJP9 CTL4:CTL6 CTL8:CTL9 DDH4:DDH6 DDH8:DDH9 DND4:DND6 DND8:DND9 DWZ4:DWZ6 DWZ8:DWZ9 EGV4:EGV6 EGV8:EGV9 EQR4:EQR6 EQR8:EQR9 FAN4:FAN6 FAN8:FAN9 FKJ4:FKJ6 FKJ8:FKJ9 FUF4:FUF6 FUF8:FUF9 GEB4:GEB6 GEB8:GEB9 GNX4:GNX6 GNX8:GNX9 GXT4:GXT6 GXT8:GXT9 HHP4:HHP6 HHP8:HHP9 HRL4:HRL6 HRL8:HRL9 IBH4:IBH6 IBH8:IBH9 ILD4:ILD6 ILD8:ILD9 IUZ4:IUZ6 IUZ8:IUZ9 JEV4:JEV6 JEV8:JEV9 JOR4:JOR6 JOR8:JOR9 JYN4:JYN6 JYN8:JYN9 KIJ4:KIJ6 KIJ8:KIJ9 KSF4:KSF6 KSF8:KSF9 LCB4:LCB6 LCB8:LCB9 LLX4:LLX6 LLX8:LLX9 LVT4:LVT6 LVT8:LVT9 MFP4:MFP6 MFP8:MFP9 MPL4:MPL6 MPL8:MPL9 MZH4:MZH6 MZH8:MZH9 NJD4:NJD6 NJD8:NJD9 NSZ4:NSZ6 NSZ8:NSZ9 OCV4:OCV6 OCV8:OCV9 OMR4:OMR6 OMR8:OMR9 OWN4:OWN6 OWN8:OWN9 PGJ4:PGJ6 PGJ8:PGJ9 PQF4:PQF6 PQF8:PQF9 QAB4:QAB6 QAB8:QAB9 QJX4:QJX6 QJX8:QJX9 QTT4:QTT6 QTT8:QTT9 RDP4:RDP6 RDP8:RDP9 RNL4:RNL6 RNL8:RNL9 RXH4:RXH6 RXH8:RXH9 SHD4:SHD6 SHD8:SHD9 SQZ4:SQZ6 SQZ8:SQZ9 TAV4:TAV6 TAV8:TAV9 TKR4:TKR6 TKR8:TKR9 TUN4:TUN6 TUN8:TUN9 UEJ4:UEJ6 UEJ8:UEJ9 UOF4:UOF6 UOF8:UOF9 UYB4:UYB6 UYB8:UYB9 VHX4:VHX6 VHX8:VHX9 VRT4:VRT6 VRT8:VRT9 WBP4:WBP6 WBP8:WBP9 WLL4:WLL6 WLL8:WLL9 WVH4:WVH6 D65503:D65504" xr:uid="{00000000-0002-0000-0200-000001000000}">
      <formula1>#REF!</formula1>
    </dataValidation>
    <dataValidation type="list" allowBlank="1" showErrorMessage="1" sqref="IV65500 SR65500 ACN65500 AMJ65500 AWF65500 BGB65500 BPX65500 BZT65500 CJP65500 CTL65500 DDH65500 DND65500 DWZ65500 EGV65500 EQR65500 FAN65500 FKJ65500 FUF65500 GEB65500 GNX65500 GXT65500 HHP65500 HRL65500 IBH65500 ILD65500 IUZ65500 JEV65500 JOR65500 JYN65500 KIJ65500 KSF65500 LCB65500 LLX65500 LVT65500 MFP65500 MPL65500 MZH65500 NJD65500 NSZ65500 OCV65500 OMR65500 OWN65500 PGJ65500 PQF65500 QAB65500 QJX65500 QTT65500 RDP65500 RNL65500 RXH65500 SHD65500 SQZ65500 TAV65500 TKR65500 TUN65500 UEJ65500 UOF65500 UYB65500 VHX65500 VRT65500 WBP65500 WLL65500 WVH65500 IV131036 SR131036 ACN131036 AMJ131036 AWF131036 BGB131036 BPX131036 BZT131036 CJP131036 CTL131036 DDH131036 DND131036 DWZ131036 EGV131036 EQR131036 FAN131036 FKJ131036 FUF131036 GEB131036 GNX131036 GXT131036 HHP131036 HRL131036 IBH131036 ILD131036 IUZ131036 JEV131036 JOR131036 JYN131036 KIJ131036 KSF131036 LCB131036 LLX131036 LVT131036 MFP131036 MPL131036 MZH131036 NJD131036 NSZ131036 OCV131036 OMR131036 OWN131036 PGJ131036 PQF131036 QAB131036 QJX131036 QTT131036 RDP131036 RNL131036 RXH131036 SHD131036 SQZ131036 TAV131036 TKR131036 TUN131036 UEJ131036 UOF131036 UYB131036 VHX131036 VRT131036 WBP131036 WLL131036 WVH131036 IV196572 SR196572 ACN196572 AMJ196572 AWF196572 BGB196572 BPX196572 BZT196572 CJP196572 CTL196572 DDH196572 DND196572 DWZ196572 EGV196572 EQR196572 FAN196572 FKJ196572 FUF196572 GEB196572 GNX196572 GXT196572 HHP196572 HRL196572 IBH196572 ILD196572 IUZ196572 JEV196572 JOR196572 JYN196572 KIJ196572 KSF196572 LCB196572 LLX196572 LVT196572 MFP196572 MPL196572 MZH196572 NJD196572 NSZ196572 OCV196572 OMR196572 OWN196572 PGJ196572 PQF196572 QAB196572 QJX196572 QTT196572 RDP196572 RNL196572 RXH196572 SHD196572 SQZ196572 TAV196572 TKR196572 TUN196572 UEJ196572 UOF196572 UYB196572 VHX196572 VRT196572 WBP196572 WLL196572 WVH196572 IV262108 SR262108 ACN262108 AMJ262108 AWF262108 BGB262108 BPX262108 BZT262108 CJP262108 CTL262108 DDH262108 DND262108 DWZ262108 EGV262108 EQR262108 FAN262108 FKJ262108 FUF262108 GEB262108 GNX262108 GXT262108 HHP262108 HRL262108 IBH262108 ILD262108 IUZ262108 JEV262108 JOR262108 JYN262108 KIJ262108 KSF262108 LCB262108 LLX262108 LVT262108 MFP262108 MPL262108 MZH262108 NJD262108 NSZ262108 OCV262108 OMR262108 OWN262108 PGJ262108 PQF262108 QAB262108 QJX262108 QTT262108 RDP262108 RNL262108 RXH262108 SHD262108 SQZ262108 TAV262108 TKR262108 TUN262108 UEJ262108 UOF262108 UYB262108 VHX262108 VRT262108 WBP262108 WLL262108 WVH262108 IV327644 SR327644 ACN327644 AMJ327644 AWF327644 BGB327644 BPX327644 BZT327644 CJP327644 CTL327644 DDH327644 DND327644 DWZ327644 EGV327644 EQR327644 FAN327644 FKJ327644 FUF327644 GEB327644 GNX327644 GXT327644 HHP327644 HRL327644 IBH327644 ILD327644 IUZ327644 JEV327644 JOR327644 JYN327644 KIJ327644 KSF327644 LCB327644 LLX327644 LVT327644 MFP327644 MPL327644 MZH327644 NJD327644 NSZ327644 OCV327644 OMR327644 OWN327644 PGJ327644 PQF327644 QAB327644 QJX327644 QTT327644 RDP327644 RNL327644 RXH327644 SHD327644 SQZ327644 TAV327644 TKR327644 TUN327644 UEJ327644 UOF327644 UYB327644 VHX327644 VRT327644 WBP327644 WLL327644 WVH327644 IV393180 SR393180 ACN393180 AMJ393180 AWF393180 BGB393180 BPX393180 BZT393180 CJP393180 CTL393180 DDH393180 DND393180 DWZ393180 EGV393180 EQR393180 FAN393180 FKJ393180 FUF393180 GEB393180 GNX393180 GXT393180 HHP393180 HRL393180 IBH393180 ILD393180 IUZ393180 JEV393180 JOR393180 JYN393180 KIJ393180 KSF393180 LCB393180 LLX393180 LVT393180 MFP393180 MPL393180 MZH393180 NJD393180 NSZ393180 OCV393180 OMR393180 OWN393180 PGJ393180 PQF393180 QAB393180 QJX393180 QTT393180 RDP393180 RNL393180 RXH393180 SHD393180 SQZ393180 TAV393180 TKR393180 TUN393180 UEJ393180 UOF393180 UYB393180 VHX393180 VRT393180 WBP393180 WLL393180 WVH393180 IV458716 SR458716 ACN458716 AMJ458716 AWF458716 BGB458716 BPX458716 BZT458716 CJP458716 CTL458716 DDH458716 DND458716 DWZ458716 EGV458716 EQR458716 FAN458716 FKJ458716 FUF458716 GEB458716 GNX458716 GXT458716 HHP458716 HRL458716 IBH458716 ILD458716 IUZ458716 JEV458716 JOR458716 JYN458716 KIJ458716 KSF458716 LCB458716 LLX458716 LVT458716 MFP458716 MPL458716 MZH458716 NJD458716 NSZ458716 OCV458716 OMR458716 OWN458716 PGJ458716 PQF458716 QAB458716 QJX458716 QTT458716 RDP458716 RNL458716 RXH458716 SHD458716 SQZ458716 TAV458716 TKR458716 TUN458716 UEJ458716 UOF458716 UYB458716 VHX458716 VRT458716 WBP458716 WLL458716 WVH458716 IV524252 SR524252 ACN524252 AMJ524252 AWF524252 BGB524252 BPX524252 BZT524252 CJP524252 CTL524252 DDH524252 DND524252 DWZ524252 EGV524252 EQR524252 FAN524252 FKJ524252 FUF524252 GEB524252 GNX524252 GXT524252 HHP524252 HRL524252 IBH524252 ILD524252 IUZ524252 JEV524252 JOR524252 JYN524252 KIJ524252 KSF524252 LCB524252 LLX524252 LVT524252 MFP524252 MPL524252 MZH524252 NJD524252 NSZ524252 OCV524252 OMR524252 OWN524252 PGJ524252 PQF524252 QAB524252 QJX524252 QTT524252 RDP524252 RNL524252 RXH524252 SHD524252 SQZ524252 TAV524252 TKR524252 TUN524252 UEJ524252 UOF524252 UYB524252 VHX524252 VRT524252 WBP524252 WLL524252 WVH524252 IV589788 SR589788 ACN589788 AMJ589788 AWF589788 BGB589788 BPX589788 BZT589788 CJP589788 CTL589788 DDH589788 DND589788 DWZ589788 EGV589788 EQR589788 FAN589788 FKJ589788 FUF589788 GEB589788 GNX589788 GXT589788 HHP589788 HRL589788 IBH589788 ILD589788 IUZ589788 JEV589788 JOR589788 JYN589788 KIJ589788 KSF589788 LCB589788 LLX589788 LVT589788 MFP589788 MPL589788 MZH589788 NJD589788 NSZ589788 OCV589788 OMR589788 OWN589788 PGJ589788 PQF589788 QAB589788 QJX589788 QTT589788 RDP589788 RNL589788 RXH589788 SHD589788 SQZ589788 TAV589788 TKR589788 TUN589788 UEJ589788 UOF589788 UYB589788 VHX589788 VRT589788 WBP589788 WLL589788 WVH589788 IV655324 SR655324 ACN655324 AMJ655324 AWF655324 BGB655324 BPX655324 BZT655324 CJP655324 CTL655324 DDH655324 DND655324 DWZ655324 EGV655324 EQR655324 FAN655324 FKJ655324 FUF655324 GEB655324 GNX655324 GXT655324 HHP655324 HRL655324 IBH655324 ILD655324 IUZ655324 JEV655324 JOR655324 JYN655324 KIJ655324 KSF655324 LCB655324 LLX655324 LVT655324 MFP655324 MPL655324 MZH655324 NJD655324 NSZ655324 OCV655324 OMR655324 OWN655324 PGJ655324 PQF655324 QAB655324 QJX655324 QTT655324 RDP655324 RNL655324 RXH655324 SHD655324 SQZ655324 TAV655324 TKR655324 TUN655324 UEJ655324 UOF655324 UYB655324 VHX655324 VRT655324 WBP655324 WLL655324 WVH655324 IV720860 SR720860 ACN720860 AMJ720860 AWF720860 BGB720860 BPX720860 BZT720860 CJP720860 CTL720860 DDH720860 DND720860 DWZ720860 EGV720860 EQR720860 FAN720860 FKJ720860 FUF720860 GEB720860 GNX720860 GXT720860 HHP720860 HRL720860 IBH720860 ILD720860 IUZ720860 JEV720860 JOR720860 JYN720860 KIJ720860 KSF720860 LCB720860 LLX720860 LVT720860 MFP720860 MPL720860 MZH720860 NJD720860 NSZ720860 OCV720860 OMR720860 OWN720860 PGJ720860 PQF720860 QAB720860 QJX720860 QTT720860 RDP720860 RNL720860 RXH720860 SHD720860 SQZ720860 TAV720860 TKR720860 TUN720860 UEJ720860 UOF720860 UYB720860 VHX720860 VRT720860 WBP720860 WLL720860 WVH720860 IV786396 SR786396 ACN786396 AMJ786396 AWF786396 BGB786396 BPX786396 BZT786396 CJP786396 CTL786396 DDH786396 DND786396 DWZ786396 EGV786396 EQR786396 FAN786396 FKJ786396 FUF786396 GEB786396 GNX786396 GXT786396 HHP786396 HRL786396 IBH786396 ILD786396 IUZ786396 JEV786396 JOR786396 JYN786396 KIJ786396 KSF786396 LCB786396 LLX786396 LVT786396 MFP786396 MPL786396 MZH786396 NJD786396 NSZ786396 OCV786396 OMR786396 OWN786396 PGJ786396 PQF786396 QAB786396 QJX786396 QTT786396 RDP786396 RNL786396 RXH786396 SHD786396 SQZ786396 TAV786396 TKR786396 TUN786396 UEJ786396 UOF786396 UYB786396 VHX786396 VRT786396 WBP786396 WLL786396 WVH786396 IV851932 SR851932 ACN851932 AMJ851932 AWF851932 BGB851932 BPX851932 BZT851932 CJP851932 CTL851932 DDH851932 DND851932 DWZ851932 EGV851932 EQR851932 FAN851932 FKJ851932 FUF851932 GEB851932 GNX851932 GXT851932 HHP851932 HRL851932 IBH851932 ILD851932 IUZ851932 JEV851932 JOR851932 JYN851932 KIJ851932 KSF851932 LCB851932 LLX851932 LVT851932 MFP851932 MPL851932 MZH851932 NJD851932 NSZ851932 OCV851932 OMR851932 OWN851932 PGJ851932 PQF851932 QAB851932 QJX851932 QTT851932 RDP851932 RNL851932 RXH851932 SHD851932 SQZ851932 TAV851932 TKR851932 TUN851932 UEJ851932 UOF851932 UYB851932 VHX851932 VRT851932 WBP851932 WLL851932 WVH851932 IV917468 SR917468 ACN917468 AMJ917468 AWF917468 BGB917468 BPX917468 BZT917468 CJP917468 CTL917468 DDH917468 DND917468 DWZ917468 EGV917468 EQR917468 FAN917468 FKJ917468 FUF917468 GEB917468 GNX917468 GXT917468 HHP917468 HRL917468 IBH917468 ILD917468 IUZ917468 JEV917468 JOR917468 JYN917468 KIJ917468 KSF917468 LCB917468 LLX917468 LVT917468 MFP917468 MPL917468 MZH917468 NJD917468 NSZ917468 OCV917468 OMR917468 OWN917468 PGJ917468 PQF917468 QAB917468 QJX917468 QTT917468 RDP917468 RNL917468 RXH917468 SHD917468 SQZ917468 TAV917468 TKR917468 TUN917468 UEJ917468 UOF917468 UYB917468 VHX917468 VRT917468 WBP917468 WLL917468 WVH917468 IV983004 SR983004 ACN983004 AMJ983004 AWF983004 BGB983004 BPX983004 BZT983004 CJP983004 CTL983004 DDH983004 DND983004 DWZ983004 EGV983004 EQR983004 FAN983004 FKJ983004 FUF983004 GEB983004 GNX983004 GXT983004 HHP983004 HRL983004 IBH983004 ILD983004 IUZ983004 JEV983004 JOR983004 JYN983004 KIJ983004 KSF983004 LCB983004 LLX983004 LVT983004 MFP983004 MPL983004 MZH983004 NJD983004 NSZ983004 OCV983004 OMR983004 OWN983004 PGJ983004 PQF983004 QAB983004 QJX983004 QTT983004 RDP983004 RNL983004 RXH983004 SHD983004 SQZ983004 TAV983004 TKR983004 TUN983004 UEJ983004 UOF983004 UYB983004 VHX983004 VRT983004 WBP983004 WLL983004 WVH983004" xr:uid="{00000000-0002-0000-0200-000002000000}">
      <formula1>IZ65496:IZ65498</formula1>
    </dataValidation>
    <dataValidation type="list" allowBlank="1" showErrorMessage="1" sqref="D131035 D196571 D262107 D327643 D393179 D458715 D524251 D589787 D655323 D720859 D786395 D851931 D917467 D983003 D65499" xr:uid="{00000000-0002-0000-0200-000003000000}">
      <formula1>#REF!</formula1>
    </dataValidation>
  </dataValidations>
  <printOptions horizontalCentered="1" gridLines="1"/>
  <pageMargins left="0.25" right="0.25" top="0.75" bottom="0.75" header="0.3" footer="0.3"/>
  <pageSetup scale="69" fitToHeight="7" orientation="portrait" r:id="rId1"/>
  <headerFooter alignWithMargins="0">
    <oddFooter>&amp;LCLEAR Study Review Guide, Page &amp;P of &amp;N&amp;R&amp;A</oddFooter>
  </headerFooter>
  <extLst>
    <ext xmlns:x14="http://schemas.microsoft.com/office/spreadsheetml/2009/9/main" uri="{CCE6A557-97BC-4b89-ADB6-D9C93CAAB3DF}">
      <x14:dataValidations xmlns:xm="http://schemas.microsoft.com/office/excel/2006/main" count="1">
        <x14:dataValidation type="list" allowBlank="1" showErrorMessage="1" xr:uid="{00000000-0002-0000-0200-000004000000}">
          <x14:formula1>
            <xm:f>Validation!$A$1:$A$3</xm:f>
          </x14:formula1>
          <xm:sqref>D7:D8 D4:D5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C53"/>
  <sheetViews>
    <sheetView zoomScale="90" zoomScaleNormal="90" workbookViewId="0">
      <selection activeCell="A4" sqref="A4"/>
    </sheetView>
  </sheetViews>
  <sheetFormatPr defaultColWidth="8.81640625" defaultRowHeight="12" x14ac:dyDescent="0.3"/>
  <cols>
    <col min="1" max="1" width="28.453125" style="28" customWidth="1"/>
    <col min="2" max="2" width="56.6328125" style="28" customWidth="1"/>
    <col min="3" max="3" width="10.1796875" style="28" customWidth="1"/>
    <col min="4" max="4" width="16.36328125" style="27" customWidth="1"/>
    <col min="5" max="5" width="47.453125" style="26" customWidth="1"/>
    <col min="6" max="6" width="11.36328125" style="58" customWidth="1"/>
    <col min="7" max="7" width="34.36328125" style="58" customWidth="1"/>
    <col min="8" max="8" width="25.81640625" style="10" customWidth="1"/>
    <col min="9" max="9" width="24.81640625" style="10" customWidth="1"/>
    <col min="10" max="10" width="13.6328125" style="10" customWidth="1"/>
    <col min="11" max="11" width="15.1796875" style="10" customWidth="1"/>
    <col min="12" max="255" width="9.1796875" style="10"/>
    <col min="256" max="256" width="4.6328125" style="10" customWidth="1"/>
    <col min="257" max="257" width="56.6328125" style="10" customWidth="1"/>
    <col min="258" max="258" width="15.6328125" style="10" customWidth="1"/>
    <col min="259" max="259" width="64.6328125" style="10" customWidth="1"/>
    <col min="260" max="260" width="10.6328125" style="10" customWidth="1"/>
    <col min="261" max="261" width="9.1796875" style="10"/>
    <col min="262" max="262" width="0" style="10" hidden="1" customWidth="1"/>
    <col min="263" max="511" width="9.1796875" style="10"/>
    <col min="512" max="512" width="4.6328125" style="10" customWidth="1"/>
    <col min="513" max="513" width="56.6328125" style="10" customWidth="1"/>
    <col min="514" max="514" width="15.6328125" style="10" customWidth="1"/>
    <col min="515" max="515" width="64.6328125" style="10" customWidth="1"/>
    <col min="516" max="516" width="10.6328125" style="10" customWidth="1"/>
    <col min="517" max="517" width="9.1796875" style="10"/>
    <col min="518" max="518" width="0" style="10" hidden="1" customWidth="1"/>
    <col min="519" max="767" width="9.1796875" style="10"/>
    <col min="768" max="768" width="4.6328125" style="10" customWidth="1"/>
    <col min="769" max="769" width="56.6328125" style="10" customWidth="1"/>
    <col min="770" max="770" width="15.6328125" style="10" customWidth="1"/>
    <col min="771" max="771" width="64.6328125" style="10" customWidth="1"/>
    <col min="772" max="772" width="10.6328125" style="10" customWidth="1"/>
    <col min="773" max="773" width="9.1796875" style="10"/>
    <col min="774" max="774" width="0" style="10" hidden="1" customWidth="1"/>
    <col min="775" max="1023" width="9.1796875" style="10"/>
    <col min="1024" max="1024" width="4.6328125" style="10" customWidth="1"/>
    <col min="1025" max="1025" width="56.6328125" style="10" customWidth="1"/>
    <col min="1026" max="1026" width="15.6328125" style="10" customWidth="1"/>
    <col min="1027" max="1027" width="64.6328125" style="10" customWidth="1"/>
    <col min="1028" max="1028" width="10.6328125" style="10" customWidth="1"/>
    <col min="1029" max="1029" width="9.1796875" style="10"/>
    <col min="1030" max="1030" width="0" style="10" hidden="1" customWidth="1"/>
    <col min="1031" max="1279" width="9.1796875" style="10"/>
    <col min="1280" max="1280" width="4.6328125" style="10" customWidth="1"/>
    <col min="1281" max="1281" width="56.6328125" style="10" customWidth="1"/>
    <col min="1282" max="1282" width="15.6328125" style="10" customWidth="1"/>
    <col min="1283" max="1283" width="64.6328125" style="10" customWidth="1"/>
    <col min="1284" max="1284" width="10.6328125" style="10" customWidth="1"/>
    <col min="1285" max="1285" width="9.1796875" style="10"/>
    <col min="1286" max="1286" width="0" style="10" hidden="1" customWidth="1"/>
    <col min="1287" max="1535" width="9.1796875" style="10"/>
    <col min="1536" max="1536" width="4.6328125" style="10" customWidth="1"/>
    <col min="1537" max="1537" width="56.6328125" style="10" customWidth="1"/>
    <col min="1538" max="1538" width="15.6328125" style="10" customWidth="1"/>
    <col min="1539" max="1539" width="64.6328125" style="10" customWidth="1"/>
    <col min="1540" max="1540" width="10.6328125" style="10" customWidth="1"/>
    <col min="1541" max="1541" width="9.1796875" style="10"/>
    <col min="1542" max="1542" width="0" style="10" hidden="1" customWidth="1"/>
    <col min="1543" max="1791" width="9.1796875" style="10"/>
    <col min="1792" max="1792" width="4.6328125" style="10" customWidth="1"/>
    <col min="1793" max="1793" width="56.6328125" style="10" customWidth="1"/>
    <col min="1794" max="1794" width="15.6328125" style="10" customWidth="1"/>
    <col min="1795" max="1795" width="64.6328125" style="10" customWidth="1"/>
    <col min="1796" max="1796" width="10.6328125" style="10" customWidth="1"/>
    <col min="1797" max="1797" width="9.1796875" style="10"/>
    <col min="1798" max="1798" width="0" style="10" hidden="1" customWidth="1"/>
    <col min="1799" max="2047" width="9.1796875" style="10"/>
    <col min="2048" max="2048" width="4.6328125" style="10" customWidth="1"/>
    <col min="2049" max="2049" width="56.6328125" style="10" customWidth="1"/>
    <col min="2050" max="2050" width="15.6328125" style="10" customWidth="1"/>
    <col min="2051" max="2051" width="64.6328125" style="10" customWidth="1"/>
    <col min="2052" max="2052" width="10.6328125" style="10" customWidth="1"/>
    <col min="2053" max="2053" width="9.1796875" style="10"/>
    <col min="2054" max="2054" width="0" style="10" hidden="1" customWidth="1"/>
    <col min="2055" max="2303" width="9.1796875" style="10"/>
    <col min="2304" max="2304" width="4.6328125" style="10" customWidth="1"/>
    <col min="2305" max="2305" width="56.6328125" style="10" customWidth="1"/>
    <col min="2306" max="2306" width="15.6328125" style="10" customWidth="1"/>
    <col min="2307" max="2307" width="64.6328125" style="10" customWidth="1"/>
    <col min="2308" max="2308" width="10.6328125" style="10" customWidth="1"/>
    <col min="2309" max="2309" width="9.1796875" style="10"/>
    <col min="2310" max="2310" width="0" style="10" hidden="1" customWidth="1"/>
    <col min="2311" max="2559" width="9.1796875" style="10"/>
    <col min="2560" max="2560" width="4.6328125" style="10" customWidth="1"/>
    <col min="2561" max="2561" width="56.6328125" style="10" customWidth="1"/>
    <col min="2562" max="2562" width="15.6328125" style="10" customWidth="1"/>
    <col min="2563" max="2563" width="64.6328125" style="10" customWidth="1"/>
    <col min="2564" max="2564" width="10.6328125" style="10" customWidth="1"/>
    <col min="2565" max="2565" width="9.1796875" style="10"/>
    <col min="2566" max="2566" width="0" style="10" hidden="1" customWidth="1"/>
    <col min="2567" max="2815" width="9.1796875" style="10"/>
    <col min="2816" max="2816" width="4.6328125" style="10" customWidth="1"/>
    <col min="2817" max="2817" width="56.6328125" style="10" customWidth="1"/>
    <col min="2818" max="2818" width="15.6328125" style="10" customWidth="1"/>
    <col min="2819" max="2819" width="64.6328125" style="10" customWidth="1"/>
    <col min="2820" max="2820" width="10.6328125" style="10" customWidth="1"/>
    <col min="2821" max="2821" width="9.1796875" style="10"/>
    <col min="2822" max="2822" width="0" style="10" hidden="1" customWidth="1"/>
    <col min="2823" max="3071" width="9.1796875" style="10"/>
    <col min="3072" max="3072" width="4.6328125" style="10" customWidth="1"/>
    <col min="3073" max="3073" width="56.6328125" style="10" customWidth="1"/>
    <col min="3074" max="3074" width="15.6328125" style="10" customWidth="1"/>
    <col min="3075" max="3075" width="64.6328125" style="10" customWidth="1"/>
    <col min="3076" max="3076" width="10.6328125" style="10" customWidth="1"/>
    <col min="3077" max="3077" width="9.1796875" style="10"/>
    <col min="3078" max="3078" width="0" style="10" hidden="1" customWidth="1"/>
    <col min="3079" max="3327" width="9.1796875" style="10"/>
    <col min="3328" max="3328" width="4.6328125" style="10" customWidth="1"/>
    <col min="3329" max="3329" width="56.6328125" style="10" customWidth="1"/>
    <col min="3330" max="3330" width="15.6328125" style="10" customWidth="1"/>
    <col min="3331" max="3331" width="64.6328125" style="10" customWidth="1"/>
    <col min="3332" max="3332" width="10.6328125" style="10" customWidth="1"/>
    <col min="3333" max="3333" width="9.1796875" style="10"/>
    <col min="3334" max="3334" width="0" style="10" hidden="1" customWidth="1"/>
    <col min="3335" max="3583" width="9.1796875" style="10"/>
    <col min="3584" max="3584" width="4.6328125" style="10" customWidth="1"/>
    <col min="3585" max="3585" width="56.6328125" style="10" customWidth="1"/>
    <col min="3586" max="3586" width="15.6328125" style="10" customWidth="1"/>
    <col min="3587" max="3587" width="64.6328125" style="10" customWidth="1"/>
    <col min="3588" max="3588" width="10.6328125" style="10" customWidth="1"/>
    <col min="3589" max="3589" width="9.1796875" style="10"/>
    <col min="3590" max="3590" width="0" style="10" hidden="1" customWidth="1"/>
    <col min="3591" max="3839" width="9.1796875" style="10"/>
    <col min="3840" max="3840" width="4.6328125" style="10" customWidth="1"/>
    <col min="3841" max="3841" width="56.6328125" style="10" customWidth="1"/>
    <col min="3842" max="3842" width="15.6328125" style="10" customWidth="1"/>
    <col min="3843" max="3843" width="64.6328125" style="10" customWidth="1"/>
    <col min="3844" max="3844" width="10.6328125" style="10" customWidth="1"/>
    <col min="3845" max="3845" width="9.1796875" style="10"/>
    <col min="3846" max="3846" width="0" style="10" hidden="1" customWidth="1"/>
    <col min="3847" max="4095" width="9.1796875" style="10"/>
    <col min="4096" max="4096" width="4.6328125" style="10" customWidth="1"/>
    <col min="4097" max="4097" width="56.6328125" style="10" customWidth="1"/>
    <col min="4098" max="4098" width="15.6328125" style="10" customWidth="1"/>
    <col min="4099" max="4099" width="64.6328125" style="10" customWidth="1"/>
    <col min="4100" max="4100" width="10.6328125" style="10" customWidth="1"/>
    <col min="4101" max="4101" width="9.1796875" style="10"/>
    <col min="4102" max="4102" width="0" style="10" hidden="1" customWidth="1"/>
    <col min="4103" max="4351" width="9.1796875" style="10"/>
    <col min="4352" max="4352" width="4.6328125" style="10" customWidth="1"/>
    <col min="4353" max="4353" width="56.6328125" style="10" customWidth="1"/>
    <col min="4354" max="4354" width="15.6328125" style="10" customWidth="1"/>
    <col min="4355" max="4355" width="64.6328125" style="10" customWidth="1"/>
    <col min="4356" max="4356" width="10.6328125" style="10" customWidth="1"/>
    <col min="4357" max="4357" width="9.1796875" style="10"/>
    <col min="4358" max="4358" width="0" style="10" hidden="1" customWidth="1"/>
    <col min="4359" max="4607" width="9.1796875" style="10"/>
    <col min="4608" max="4608" width="4.6328125" style="10" customWidth="1"/>
    <col min="4609" max="4609" width="56.6328125" style="10" customWidth="1"/>
    <col min="4610" max="4610" width="15.6328125" style="10" customWidth="1"/>
    <col min="4611" max="4611" width="64.6328125" style="10" customWidth="1"/>
    <col min="4612" max="4612" width="10.6328125" style="10" customWidth="1"/>
    <col min="4613" max="4613" width="9.1796875" style="10"/>
    <col min="4614" max="4614" width="0" style="10" hidden="1" customWidth="1"/>
    <col min="4615" max="4863" width="9.1796875" style="10"/>
    <col min="4864" max="4864" width="4.6328125" style="10" customWidth="1"/>
    <col min="4865" max="4865" width="56.6328125" style="10" customWidth="1"/>
    <col min="4866" max="4866" width="15.6328125" style="10" customWidth="1"/>
    <col min="4867" max="4867" width="64.6328125" style="10" customWidth="1"/>
    <col min="4868" max="4868" width="10.6328125" style="10" customWidth="1"/>
    <col min="4869" max="4869" width="9.1796875" style="10"/>
    <col min="4870" max="4870" width="0" style="10" hidden="1" customWidth="1"/>
    <col min="4871" max="5119" width="9.1796875" style="10"/>
    <col min="5120" max="5120" width="4.6328125" style="10" customWidth="1"/>
    <col min="5121" max="5121" width="56.6328125" style="10" customWidth="1"/>
    <col min="5122" max="5122" width="15.6328125" style="10" customWidth="1"/>
    <col min="5123" max="5123" width="64.6328125" style="10" customWidth="1"/>
    <col min="5124" max="5124" width="10.6328125" style="10" customWidth="1"/>
    <col min="5125" max="5125" width="9.1796875" style="10"/>
    <col min="5126" max="5126" width="0" style="10" hidden="1" customWidth="1"/>
    <col min="5127" max="5375" width="9.1796875" style="10"/>
    <col min="5376" max="5376" width="4.6328125" style="10" customWidth="1"/>
    <col min="5377" max="5377" width="56.6328125" style="10" customWidth="1"/>
    <col min="5378" max="5378" width="15.6328125" style="10" customWidth="1"/>
    <col min="5379" max="5379" width="64.6328125" style="10" customWidth="1"/>
    <col min="5380" max="5380" width="10.6328125" style="10" customWidth="1"/>
    <col min="5381" max="5381" width="9.1796875" style="10"/>
    <col min="5382" max="5382" width="0" style="10" hidden="1" customWidth="1"/>
    <col min="5383" max="5631" width="9.1796875" style="10"/>
    <col min="5632" max="5632" width="4.6328125" style="10" customWidth="1"/>
    <col min="5633" max="5633" width="56.6328125" style="10" customWidth="1"/>
    <col min="5634" max="5634" width="15.6328125" style="10" customWidth="1"/>
    <col min="5635" max="5635" width="64.6328125" style="10" customWidth="1"/>
    <col min="5636" max="5636" width="10.6328125" style="10" customWidth="1"/>
    <col min="5637" max="5637" width="9.1796875" style="10"/>
    <col min="5638" max="5638" width="0" style="10" hidden="1" customWidth="1"/>
    <col min="5639" max="5887" width="9.1796875" style="10"/>
    <col min="5888" max="5888" width="4.6328125" style="10" customWidth="1"/>
    <col min="5889" max="5889" width="56.6328125" style="10" customWidth="1"/>
    <col min="5890" max="5890" width="15.6328125" style="10" customWidth="1"/>
    <col min="5891" max="5891" width="64.6328125" style="10" customWidth="1"/>
    <col min="5892" max="5892" width="10.6328125" style="10" customWidth="1"/>
    <col min="5893" max="5893" width="9.1796875" style="10"/>
    <col min="5894" max="5894" width="0" style="10" hidden="1" customWidth="1"/>
    <col min="5895" max="6143" width="9.1796875" style="10"/>
    <col min="6144" max="6144" width="4.6328125" style="10" customWidth="1"/>
    <col min="6145" max="6145" width="56.6328125" style="10" customWidth="1"/>
    <col min="6146" max="6146" width="15.6328125" style="10" customWidth="1"/>
    <col min="6147" max="6147" width="64.6328125" style="10" customWidth="1"/>
    <col min="6148" max="6148" width="10.6328125" style="10" customWidth="1"/>
    <col min="6149" max="6149" width="9.1796875" style="10"/>
    <col min="6150" max="6150" width="0" style="10" hidden="1" customWidth="1"/>
    <col min="6151" max="6399" width="9.1796875" style="10"/>
    <col min="6400" max="6400" width="4.6328125" style="10" customWidth="1"/>
    <col min="6401" max="6401" width="56.6328125" style="10" customWidth="1"/>
    <col min="6402" max="6402" width="15.6328125" style="10" customWidth="1"/>
    <col min="6403" max="6403" width="64.6328125" style="10" customWidth="1"/>
    <col min="6404" max="6404" width="10.6328125" style="10" customWidth="1"/>
    <col min="6405" max="6405" width="9.1796875" style="10"/>
    <col min="6406" max="6406" width="0" style="10" hidden="1" customWidth="1"/>
    <col min="6407" max="6655" width="9.1796875" style="10"/>
    <col min="6656" max="6656" width="4.6328125" style="10" customWidth="1"/>
    <col min="6657" max="6657" width="56.6328125" style="10" customWidth="1"/>
    <col min="6658" max="6658" width="15.6328125" style="10" customWidth="1"/>
    <col min="6659" max="6659" width="64.6328125" style="10" customWidth="1"/>
    <col min="6660" max="6660" width="10.6328125" style="10" customWidth="1"/>
    <col min="6661" max="6661" width="9.1796875" style="10"/>
    <col min="6662" max="6662" width="0" style="10" hidden="1" customWidth="1"/>
    <col min="6663" max="6911" width="9.1796875" style="10"/>
    <col min="6912" max="6912" width="4.6328125" style="10" customWidth="1"/>
    <col min="6913" max="6913" width="56.6328125" style="10" customWidth="1"/>
    <col min="6914" max="6914" width="15.6328125" style="10" customWidth="1"/>
    <col min="6915" max="6915" width="64.6328125" style="10" customWidth="1"/>
    <col min="6916" max="6916" width="10.6328125" style="10" customWidth="1"/>
    <col min="6917" max="6917" width="9.1796875" style="10"/>
    <col min="6918" max="6918" width="0" style="10" hidden="1" customWidth="1"/>
    <col min="6919" max="7167" width="9.1796875" style="10"/>
    <col min="7168" max="7168" width="4.6328125" style="10" customWidth="1"/>
    <col min="7169" max="7169" width="56.6328125" style="10" customWidth="1"/>
    <col min="7170" max="7170" width="15.6328125" style="10" customWidth="1"/>
    <col min="7171" max="7171" width="64.6328125" style="10" customWidth="1"/>
    <col min="7172" max="7172" width="10.6328125" style="10" customWidth="1"/>
    <col min="7173" max="7173" width="9.1796875" style="10"/>
    <col min="7174" max="7174" width="0" style="10" hidden="1" customWidth="1"/>
    <col min="7175" max="7423" width="9.1796875" style="10"/>
    <col min="7424" max="7424" width="4.6328125" style="10" customWidth="1"/>
    <col min="7425" max="7425" width="56.6328125" style="10" customWidth="1"/>
    <col min="7426" max="7426" width="15.6328125" style="10" customWidth="1"/>
    <col min="7427" max="7427" width="64.6328125" style="10" customWidth="1"/>
    <col min="7428" max="7428" width="10.6328125" style="10" customWidth="1"/>
    <col min="7429" max="7429" width="9.1796875" style="10"/>
    <col min="7430" max="7430" width="0" style="10" hidden="1" customWidth="1"/>
    <col min="7431" max="7679" width="9.1796875" style="10"/>
    <col min="7680" max="7680" width="4.6328125" style="10" customWidth="1"/>
    <col min="7681" max="7681" width="56.6328125" style="10" customWidth="1"/>
    <col min="7682" max="7682" width="15.6328125" style="10" customWidth="1"/>
    <col min="7683" max="7683" width="64.6328125" style="10" customWidth="1"/>
    <col min="7684" max="7684" width="10.6328125" style="10" customWidth="1"/>
    <col min="7685" max="7685" width="9.1796875" style="10"/>
    <col min="7686" max="7686" width="0" style="10" hidden="1" customWidth="1"/>
    <col min="7687" max="7935" width="9.1796875" style="10"/>
    <col min="7936" max="7936" width="4.6328125" style="10" customWidth="1"/>
    <col min="7937" max="7937" width="56.6328125" style="10" customWidth="1"/>
    <col min="7938" max="7938" width="15.6328125" style="10" customWidth="1"/>
    <col min="7939" max="7939" width="64.6328125" style="10" customWidth="1"/>
    <col min="7940" max="7940" width="10.6328125" style="10" customWidth="1"/>
    <col min="7941" max="7941" width="9.1796875" style="10"/>
    <col min="7942" max="7942" width="0" style="10" hidden="1" customWidth="1"/>
    <col min="7943" max="8191" width="9.1796875" style="10"/>
    <col min="8192" max="8192" width="4.6328125" style="10" customWidth="1"/>
    <col min="8193" max="8193" width="56.6328125" style="10" customWidth="1"/>
    <col min="8194" max="8194" width="15.6328125" style="10" customWidth="1"/>
    <col min="8195" max="8195" width="64.6328125" style="10" customWidth="1"/>
    <col min="8196" max="8196" width="10.6328125" style="10" customWidth="1"/>
    <col min="8197" max="8197" width="9.1796875" style="10"/>
    <col min="8198" max="8198" width="0" style="10" hidden="1" customWidth="1"/>
    <col min="8199" max="8447" width="9.1796875" style="10"/>
    <col min="8448" max="8448" width="4.6328125" style="10" customWidth="1"/>
    <col min="8449" max="8449" width="56.6328125" style="10" customWidth="1"/>
    <col min="8450" max="8450" width="15.6328125" style="10" customWidth="1"/>
    <col min="8451" max="8451" width="64.6328125" style="10" customWidth="1"/>
    <col min="8452" max="8452" width="10.6328125" style="10" customWidth="1"/>
    <col min="8453" max="8453" width="9.1796875" style="10"/>
    <col min="8454" max="8454" width="0" style="10" hidden="1" customWidth="1"/>
    <col min="8455" max="8703" width="9.1796875" style="10"/>
    <col min="8704" max="8704" width="4.6328125" style="10" customWidth="1"/>
    <col min="8705" max="8705" width="56.6328125" style="10" customWidth="1"/>
    <col min="8706" max="8706" width="15.6328125" style="10" customWidth="1"/>
    <col min="8707" max="8707" width="64.6328125" style="10" customWidth="1"/>
    <col min="8708" max="8708" width="10.6328125" style="10" customWidth="1"/>
    <col min="8709" max="8709" width="9.1796875" style="10"/>
    <col min="8710" max="8710" width="0" style="10" hidden="1" customWidth="1"/>
    <col min="8711" max="8959" width="9.1796875" style="10"/>
    <col min="8960" max="8960" width="4.6328125" style="10" customWidth="1"/>
    <col min="8961" max="8961" width="56.6328125" style="10" customWidth="1"/>
    <col min="8962" max="8962" width="15.6328125" style="10" customWidth="1"/>
    <col min="8963" max="8963" width="64.6328125" style="10" customWidth="1"/>
    <col min="8964" max="8964" width="10.6328125" style="10" customWidth="1"/>
    <col min="8965" max="8965" width="9.1796875" style="10"/>
    <col min="8966" max="8966" width="0" style="10" hidden="1" customWidth="1"/>
    <col min="8967" max="9215" width="9.1796875" style="10"/>
    <col min="9216" max="9216" width="4.6328125" style="10" customWidth="1"/>
    <col min="9217" max="9217" width="56.6328125" style="10" customWidth="1"/>
    <col min="9218" max="9218" width="15.6328125" style="10" customWidth="1"/>
    <col min="9219" max="9219" width="64.6328125" style="10" customWidth="1"/>
    <col min="9220" max="9220" width="10.6328125" style="10" customWidth="1"/>
    <col min="9221" max="9221" width="9.1796875" style="10"/>
    <col min="9222" max="9222" width="0" style="10" hidden="1" customWidth="1"/>
    <col min="9223" max="9471" width="9.1796875" style="10"/>
    <col min="9472" max="9472" width="4.6328125" style="10" customWidth="1"/>
    <col min="9473" max="9473" width="56.6328125" style="10" customWidth="1"/>
    <col min="9474" max="9474" width="15.6328125" style="10" customWidth="1"/>
    <col min="9475" max="9475" width="64.6328125" style="10" customWidth="1"/>
    <col min="9476" max="9476" width="10.6328125" style="10" customWidth="1"/>
    <col min="9477" max="9477" width="9.1796875" style="10"/>
    <col min="9478" max="9478" width="0" style="10" hidden="1" customWidth="1"/>
    <col min="9479" max="9727" width="9.1796875" style="10"/>
    <col min="9728" max="9728" width="4.6328125" style="10" customWidth="1"/>
    <col min="9729" max="9729" width="56.6328125" style="10" customWidth="1"/>
    <col min="9730" max="9730" width="15.6328125" style="10" customWidth="1"/>
    <col min="9731" max="9731" width="64.6328125" style="10" customWidth="1"/>
    <col min="9732" max="9732" width="10.6328125" style="10" customWidth="1"/>
    <col min="9733" max="9733" width="9.1796875" style="10"/>
    <col min="9734" max="9734" width="0" style="10" hidden="1" customWidth="1"/>
    <col min="9735" max="9983" width="9.1796875" style="10"/>
    <col min="9984" max="9984" width="4.6328125" style="10" customWidth="1"/>
    <col min="9985" max="9985" width="56.6328125" style="10" customWidth="1"/>
    <col min="9986" max="9986" width="15.6328125" style="10" customWidth="1"/>
    <col min="9987" max="9987" width="64.6328125" style="10" customWidth="1"/>
    <col min="9988" max="9988" width="10.6328125" style="10" customWidth="1"/>
    <col min="9989" max="9989" width="9.1796875" style="10"/>
    <col min="9990" max="9990" width="0" style="10" hidden="1" customWidth="1"/>
    <col min="9991" max="10239" width="9.1796875" style="10"/>
    <col min="10240" max="10240" width="4.6328125" style="10" customWidth="1"/>
    <col min="10241" max="10241" width="56.6328125" style="10" customWidth="1"/>
    <col min="10242" max="10242" width="15.6328125" style="10" customWidth="1"/>
    <col min="10243" max="10243" width="64.6328125" style="10" customWidth="1"/>
    <col min="10244" max="10244" width="10.6328125" style="10" customWidth="1"/>
    <col min="10245" max="10245" width="9.1796875" style="10"/>
    <col min="10246" max="10246" width="0" style="10" hidden="1" customWidth="1"/>
    <col min="10247" max="10495" width="9.1796875" style="10"/>
    <col min="10496" max="10496" width="4.6328125" style="10" customWidth="1"/>
    <col min="10497" max="10497" width="56.6328125" style="10" customWidth="1"/>
    <col min="10498" max="10498" width="15.6328125" style="10" customWidth="1"/>
    <col min="10499" max="10499" width="64.6328125" style="10" customWidth="1"/>
    <col min="10500" max="10500" width="10.6328125" style="10" customWidth="1"/>
    <col min="10501" max="10501" width="9.1796875" style="10"/>
    <col min="10502" max="10502" width="0" style="10" hidden="1" customWidth="1"/>
    <col min="10503" max="10751" width="9.1796875" style="10"/>
    <col min="10752" max="10752" width="4.6328125" style="10" customWidth="1"/>
    <col min="10753" max="10753" width="56.6328125" style="10" customWidth="1"/>
    <col min="10754" max="10754" width="15.6328125" style="10" customWidth="1"/>
    <col min="10755" max="10755" width="64.6328125" style="10" customWidth="1"/>
    <col min="10756" max="10756" width="10.6328125" style="10" customWidth="1"/>
    <col min="10757" max="10757" width="9.1796875" style="10"/>
    <col min="10758" max="10758" width="0" style="10" hidden="1" customWidth="1"/>
    <col min="10759" max="11007" width="9.1796875" style="10"/>
    <col min="11008" max="11008" width="4.6328125" style="10" customWidth="1"/>
    <col min="11009" max="11009" width="56.6328125" style="10" customWidth="1"/>
    <col min="11010" max="11010" width="15.6328125" style="10" customWidth="1"/>
    <col min="11011" max="11011" width="64.6328125" style="10" customWidth="1"/>
    <col min="11012" max="11012" width="10.6328125" style="10" customWidth="1"/>
    <col min="11013" max="11013" width="9.1796875" style="10"/>
    <col min="11014" max="11014" width="0" style="10" hidden="1" customWidth="1"/>
    <col min="11015" max="11263" width="9.1796875" style="10"/>
    <col min="11264" max="11264" width="4.6328125" style="10" customWidth="1"/>
    <col min="11265" max="11265" width="56.6328125" style="10" customWidth="1"/>
    <col min="11266" max="11266" width="15.6328125" style="10" customWidth="1"/>
    <col min="11267" max="11267" width="64.6328125" style="10" customWidth="1"/>
    <col min="11268" max="11268" width="10.6328125" style="10" customWidth="1"/>
    <col min="11269" max="11269" width="9.1796875" style="10"/>
    <col min="11270" max="11270" width="0" style="10" hidden="1" customWidth="1"/>
    <col min="11271" max="11519" width="9.1796875" style="10"/>
    <col min="11520" max="11520" width="4.6328125" style="10" customWidth="1"/>
    <col min="11521" max="11521" width="56.6328125" style="10" customWidth="1"/>
    <col min="11522" max="11522" width="15.6328125" style="10" customWidth="1"/>
    <col min="11523" max="11523" width="64.6328125" style="10" customWidth="1"/>
    <col min="11524" max="11524" width="10.6328125" style="10" customWidth="1"/>
    <col min="11525" max="11525" width="9.1796875" style="10"/>
    <col min="11526" max="11526" width="0" style="10" hidden="1" customWidth="1"/>
    <col min="11527" max="11775" width="9.1796875" style="10"/>
    <col min="11776" max="11776" width="4.6328125" style="10" customWidth="1"/>
    <col min="11777" max="11777" width="56.6328125" style="10" customWidth="1"/>
    <col min="11778" max="11778" width="15.6328125" style="10" customWidth="1"/>
    <col min="11779" max="11779" width="64.6328125" style="10" customWidth="1"/>
    <col min="11780" max="11780" width="10.6328125" style="10" customWidth="1"/>
    <col min="11781" max="11781" width="9.1796875" style="10"/>
    <col min="11782" max="11782" width="0" style="10" hidden="1" customWidth="1"/>
    <col min="11783" max="12031" width="9.1796875" style="10"/>
    <col min="12032" max="12032" width="4.6328125" style="10" customWidth="1"/>
    <col min="12033" max="12033" width="56.6328125" style="10" customWidth="1"/>
    <col min="12034" max="12034" width="15.6328125" style="10" customWidth="1"/>
    <col min="12035" max="12035" width="64.6328125" style="10" customWidth="1"/>
    <col min="12036" max="12036" width="10.6328125" style="10" customWidth="1"/>
    <col min="12037" max="12037" width="9.1796875" style="10"/>
    <col min="12038" max="12038" width="0" style="10" hidden="1" customWidth="1"/>
    <col min="12039" max="12287" width="9.1796875" style="10"/>
    <col min="12288" max="12288" width="4.6328125" style="10" customWidth="1"/>
    <col min="12289" max="12289" width="56.6328125" style="10" customWidth="1"/>
    <col min="12290" max="12290" width="15.6328125" style="10" customWidth="1"/>
    <col min="12291" max="12291" width="64.6328125" style="10" customWidth="1"/>
    <col min="12292" max="12292" width="10.6328125" style="10" customWidth="1"/>
    <col min="12293" max="12293" width="9.1796875" style="10"/>
    <col min="12294" max="12294" width="0" style="10" hidden="1" customWidth="1"/>
    <col min="12295" max="12543" width="9.1796875" style="10"/>
    <col min="12544" max="12544" width="4.6328125" style="10" customWidth="1"/>
    <col min="12545" max="12545" width="56.6328125" style="10" customWidth="1"/>
    <col min="12546" max="12546" width="15.6328125" style="10" customWidth="1"/>
    <col min="12547" max="12547" width="64.6328125" style="10" customWidth="1"/>
    <col min="12548" max="12548" width="10.6328125" style="10" customWidth="1"/>
    <col min="12549" max="12549" width="9.1796875" style="10"/>
    <col min="12550" max="12550" width="0" style="10" hidden="1" customWidth="1"/>
    <col min="12551" max="12799" width="9.1796875" style="10"/>
    <col min="12800" max="12800" width="4.6328125" style="10" customWidth="1"/>
    <col min="12801" max="12801" width="56.6328125" style="10" customWidth="1"/>
    <col min="12802" max="12802" width="15.6328125" style="10" customWidth="1"/>
    <col min="12803" max="12803" width="64.6328125" style="10" customWidth="1"/>
    <col min="12804" max="12804" width="10.6328125" style="10" customWidth="1"/>
    <col min="12805" max="12805" width="9.1796875" style="10"/>
    <col min="12806" max="12806" width="0" style="10" hidden="1" customWidth="1"/>
    <col min="12807" max="13055" width="9.1796875" style="10"/>
    <col min="13056" max="13056" width="4.6328125" style="10" customWidth="1"/>
    <col min="13057" max="13057" width="56.6328125" style="10" customWidth="1"/>
    <col min="13058" max="13058" width="15.6328125" style="10" customWidth="1"/>
    <col min="13059" max="13059" width="64.6328125" style="10" customWidth="1"/>
    <col min="13060" max="13060" width="10.6328125" style="10" customWidth="1"/>
    <col min="13061" max="13061" width="9.1796875" style="10"/>
    <col min="13062" max="13062" width="0" style="10" hidden="1" customWidth="1"/>
    <col min="13063" max="13311" width="9.1796875" style="10"/>
    <col min="13312" max="13312" width="4.6328125" style="10" customWidth="1"/>
    <col min="13313" max="13313" width="56.6328125" style="10" customWidth="1"/>
    <col min="13314" max="13314" width="15.6328125" style="10" customWidth="1"/>
    <col min="13315" max="13315" width="64.6328125" style="10" customWidth="1"/>
    <col min="13316" max="13316" width="10.6328125" style="10" customWidth="1"/>
    <col min="13317" max="13317" width="9.1796875" style="10"/>
    <col min="13318" max="13318" width="0" style="10" hidden="1" customWidth="1"/>
    <col min="13319" max="13567" width="9.1796875" style="10"/>
    <col min="13568" max="13568" width="4.6328125" style="10" customWidth="1"/>
    <col min="13569" max="13569" width="56.6328125" style="10" customWidth="1"/>
    <col min="13570" max="13570" width="15.6328125" style="10" customWidth="1"/>
    <col min="13571" max="13571" width="64.6328125" style="10" customWidth="1"/>
    <col min="13572" max="13572" width="10.6328125" style="10" customWidth="1"/>
    <col min="13573" max="13573" width="9.1796875" style="10"/>
    <col min="13574" max="13574" width="0" style="10" hidden="1" customWidth="1"/>
    <col min="13575" max="13823" width="9.1796875" style="10"/>
    <col min="13824" max="13824" width="4.6328125" style="10" customWidth="1"/>
    <col min="13825" max="13825" width="56.6328125" style="10" customWidth="1"/>
    <col min="13826" max="13826" width="15.6328125" style="10" customWidth="1"/>
    <col min="13827" max="13827" width="64.6328125" style="10" customWidth="1"/>
    <col min="13828" max="13828" width="10.6328125" style="10" customWidth="1"/>
    <col min="13829" max="13829" width="9.1796875" style="10"/>
    <col min="13830" max="13830" width="0" style="10" hidden="1" customWidth="1"/>
    <col min="13831" max="14079" width="9.1796875" style="10"/>
    <col min="14080" max="14080" width="4.6328125" style="10" customWidth="1"/>
    <col min="14081" max="14081" width="56.6328125" style="10" customWidth="1"/>
    <col min="14082" max="14082" width="15.6328125" style="10" customWidth="1"/>
    <col min="14083" max="14083" width="64.6328125" style="10" customWidth="1"/>
    <col min="14084" max="14084" width="10.6328125" style="10" customWidth="1"/>
    <col min="14085" max="14085" width="9.1796875" style="10"/>
    <col min="14086" max="14086" width="0" style="10" hidden="1" customWidth="1"/>
    <col min="14087" max="14335" width="9.1796875" style="10"/>
    <col min="14336" max="14336" width="4.6328125" style="10" customWidth="1"/>
    <col min="14337" max="14337" width="56.6328125" style="10" customWidth="1"/>
    <col min="14338" max="14338" width="15.6328125" style="10" customWidth="1"/>
    <col min="14339" max="14339" width="64.6328125" style="10" customWidth="1"/>
    <col min="14340" max="14340" width="10.6328125" style="10" customWidth="1"/>
    <col min="14341" max="14341" width="9.1796875" style="10"/>
    <col min="14342" max="14342" width="0" style="10" hidden="1" customWidth="1"/>
    <col min="14343" max="14591" width="9.1796875" style="10"/>
    <col min="14592" max="14592" width="4.6328125" style="10" customWidth="1"/>
    <col min="14593" max="14593" width="56.6328125" style="10" customWidth="1"/>
    <col min="14594" max="14594" width="15.6328125" style="10" customWidth="1"/>
    <col min="14595" max="14595" width="64.6328125" style="10" customWidth="1"/>
    <col min="14596" max="14596" width="10.6328125" style="10" customWidth="1"/>
    <col min="14597" max="14597" width="9.1796875" style="10"/>
    <col min="14598" max="14598" width="0" style="10" hidden="1" customWidth="1"/>
    <col min="14599" max="14847" width="9.1796875" style="10"/>
    <col min="14848" max="14848" width="4.6328125" style="10" customWidth="1"/>
    <col min="14849" max="14849" width="56.6328125" style="10" customWidth="1"/>
    <col min="14850" max="14850" width="15.6328125" style="10" customWidth="1"/>
    <col min="14851" max="14851" width="64.6328125" style="10" customWidth="1"/>
    <col min="14852" max="14852" width="10.6328125" style="10" customWidth="1"/>
    <col min="14853" max="14853" width="9.1796875" style="10"/>
    <col min="14854" max="14854" width="0" style="10" hidden="1" customWidth="1"/>
    <col min="14855" max="15103" width="9.1796875" style="10"/>
    <col min="15104" max="15104" width="4.6328125" style="10" customWidth="1"/>
    <col min="15105" max="15105" width="56.6328125" style="10" customWidth="1"/>
    <col min="15106" max="15106" width="15.6328125" style="10" customWidth="1"/>
    <col min="15107" max="15107" width="64.6328125" style="10" customWidth="1"/>
    <col min="15108" max="15108" width="10.6328125" style="10" customWidth="1"/>
    <col min="15109" max="15109" width="9.1796875" style="10"/>
    <col min="15110" max="15110" width="0" style="10" hidden="1" customWidth="1"/>
    <col min="15111" max="15359" width="9.1796875" style="10"/>
    <col min="15360" max="15360" width="4.6328125" style="10" customWidth="1"/>
    <col min="15361" max="15361" width="56.6328125" style="10" customWidth="1"/>
    <col min="15362" max="15362" width="15.6328125" style="10" customWidth="1"/>
    <col min="15363" max="15363" width="64.6328125" style="10" customWidth="1"/>
    <col min="15364" max="15364" width="10.6328125" style="10" customWidth="1"/>
    <col min="15365" max="15365" width="9.1796875" style="10"/>
    <col min="15366" max="15366" width="0" style="10" hidden="1" customWidth="1"/>
    <col min="15367" max="15615" width="9.1796875" style="10"/>
    <col min="15616" max="15616" width="4.6328125" style="10" customWidth="1"/>
    <col min="15617" max="15617" width="56.6328125" style="10" customWidth="1"/>
    <col min="15618" max="15618" width="15.6328125" style="10" customWidth="1"/>
    <col min="15619" max="15619" width="64.6328125" style="10" customWidth="1"/>
    <col min="15620" max="15620" width="10.6328125" style="10" customWidth="1"/>
    <col min="15621" max="15621" width="9.1796875" style="10"/>
    <col min="15622" max="15622" width="0" style="10" hidden="1" customWidth="1"/>
    <col min="15623" max="15871" width="9.1796875" style="10"/>
    <col min="15872" max="15872" width="4.6328125" style="10" customWidth="1"/>
    <col min="15873" max="15873" width="56.6328125" style="10" customWidth="1"/>
    <col min="15874" max="15874" width="15.6328125" style="10" customWidth="1"/>
    <col min="15875" max="15875" width="64.6328125" style="10" customWidth="1"/>
    <col min="15876" max="15876" width="10.6328125" style="10" customWidth="1"/>
    <col min="15877" max="15877" width="9.1796875" style="10"/>
    <col min="15878" max="15878" width="0" style="10" hidden="1" customWidth="1"/>
    <col min="15879" max="16127" width="9.1796875" style="10"/>
    <col min="16128" max="16128" width="4.6328125" style="10" customWidth="1"/>
    <col min="16129" max="16129" width="56.6328125" style="10" customWidth="1"/>
    <col min="16130" max="16130" width="15.6328125" style="10" customWidth="1"/>
    <col min="16131" max="16131" width="64.6328125" style="10" customWidth="1"/>
    <col min="16132" max="16132" width="10.6328125" style="10" customWidth="1"/>
    <col min="16133" max="16133" width="9.1796875" style="10"/>
    <col min="16134" max="16134" width="0" style="10" hidden="1" customWidth="1"/>
    <col min="16135" max="16384" width="9.1796875" style="10"/>
  </cols>
  <sheetData>
    <row r="1" spans="1:445" s="66" customFormat="1" ht="48" customHeight="1" x14ac:dyDescent="0.25">
      <c r="A1" s="304" t="s">
        <v>253</v>
      </c>
      <c r="B1" s="304"/>
      <c r="C1" s="305"/>
      <c r="D1" s="306"/>
      <c r="E1" s="306"/>
      <c r="F1" s="307"/>
      <c r="G1" s="306"/>
      <c r="H1" s="210"/>
      <c r="I1" s="182"/>
      <c r="J1" s="182"/>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c r="IW1" s="14"/>
      <c r="IX1" s="14"/>
      <c r="IY1" s="14"/>
      <c r="IZ1" s="14"/>
      <c r="JA1" s="14"/>
      <c r="JB1" s="14"/>
      <c r="JC1" s="14"/>
      <c r="JD1" s="14"/>
      <c r="JE1" s="14"/>
      <c r="JF1" s="14"/>
      <c r="JG1" s="14"/>
      <c r="JH1" s="14"/>
      <c r="JI1" s="14"/>
      <c r="JJ1" s="14"/>
      <c r="JK1" s="14"/>
      <c r="JL1" s="14"/>
      <c r="JM1" s="14"/>
      <c r="JN1" s="14"/>
      <c r="JO1" s="14"/>
      <c r="JP1" s="14"/>
      <c r="JQ1" s="14"/>
      <c r="JR1" s="14"/>
      <c r="JS1" s="14"/>
      <c r="JT1" s="14"/>
      <c r="JU1" s="14"/>
      <c r="JV1" s="14"/>
      <c r="JW1" s="14"/>
      <c r="JX1" s="14"/>
      <c r="JY1" s="14"/>
      <c r="JZ1" s="14"/>
      <c r="KA1" s="14"/>
      <c r="KB1" s="14"/>
      <c r="KC1" s="14"/>
      <c r="KD1" s="14"/>
      <c r="KE1" s="14"/>
      <c r="KF1" s="14"/>
      <c r="KG1" s="14"/>
      <c r="KH1" s="14"/>
      <c r="KI1" s="14"/>
      <c r="KJ1" s="14"/>
      <c r="KK1" s="14"/>
      <c r="KL1" s="14"/>
      <c r="KM1" s="14"/>
      <c r="KN1" s="14"/>
      <c r="KO1" s="14"/>
      <c r="KP1" s="14"/>
      <c r="KQ1" s="14"/>
      <c r="KR1" s="14"/>
      <c r="KS1" s="14"/>
      <c r="KT1" s="14"/>
      <c r="KU1" s="14"/>
      <c r="KV1" s="14"/>
      <c r="KW1" s="14"/>
      <c r="KX1" s="14"/>
      <c r="KY1" s="14"/>
      <c r="KZ1" s="14"/>
      <c r="LA1" s="14"/>
      <c r="LB1" s="14"/>
      <c r="LC1" s="14"/>
      <c r="LD1" s="14"/>
      <c r="LE1" s="14"/>
      <c r="LF1" s="14"/>
      <c r="LG1" s="14"/>
      <c r="LH1" s="14"/>
      <c r="LI1" s="14"/>
      <c r="LJ1" s="14"/>
      <c r="LK1" s="14"/>
      <c r="LL1" s="14"/>
      <c r="LM1" s="14"/>
      <c r="LN1" s="14"/>
      <c r="LO1" s="14"/>
      <c r="LP1" s="14"/>
      <c r="LQ1" s="14"/>
      <c r="LR1" s="14"/>
      <c r="LS1" s="14"/>
      <c r="LT1" s="14"/>
      <c r="LU1" s="14"/>
      <c r="LV1" s="14"/>
      <c r="LW1" s="14"/>
      <c r="LX1" s="14"/>
      <c r="LY1" s="14"/>
      <c r="LZ1" s="14"/>
      <c r="MA1" s="14"/>
      <c r="MB1" s="14"/>
      <c r="MC1" s="14"/>
      <c r="MD1" s="14"/>
      <c r="ME1" s="14"/>
      <c r="MF1" s="14"/>
      <c r="MG1" s="14"/>
      <c r="MH1" s="14"/>
      <c r="MI1" s="14"/>
      <c r="MJ1" s="14"/>
      <c r="MK1" s="14"/>
      <c r="ML1" s="14"/>
      <c r="MM1" s="14"/>
      <c r="MN1" s="14"/>
      <c r="MO1" s="14"/>
      <c r="MP1" s="14"/>
      <c r="MQ1" s="14"/>
      <c r="MR1" s="14"/>
      <c r="MS1" s="14"/>
      <c r="MT1" s="14"/>
      <c r="MU1" s="14"/>
      <c r="MV1" s="14"/>
      <c r="MW1" s="14"/>
      <c r="MX1" s="14"/>
      <c r="MY1" s="14"/>
      <c r="MZ1" s="14"/>
      <c r="NA1" s="14"/>
      <c r="NB1" s="14"/>
      <c r="NC1" s="14"/>
      <c r="ND1" s="14"/>
      <c r="NE1" s="14"/>
      <c r="NF1" s="14"/>
      <c r="NG1" s="14"/>
      <c r="NH1" s="14"/>
      <c r="NI1" s="14"/>
      <c r="NJ1" s="14"/>
      <c r="NK1" s="14"/>
      <c r="NL1" s="14"/>
      <c r="NM1" s="14"/>
      <c r="NN1" s="14"/>
      <c r="NO1" s="14"/>
      <c r="NP1" s="14"/>
      <c r="NQ1" s="14"/>
      <c r="NR1" s="14"/>
      <c r="NS1" s="14"/>
      <c r="NT1" s="14"/>
      <c r="NU1" s="14"/>
      <c r="NV1" s="14"/>
      <c r="NW1" s="14"/>
      <c r="NX1" s="14"/>
      <c r="NY1" s="14"/>
      <c r="NZ1" s="14"/>
      <c r="OA1" s="14"/>
      <c r="OB1" s="14"/>
      <c r="OC1" s="14"/>
      <c r="OD1" s="14"/>
      <c r="OE1" s="14"/>
      <c r="OF1" s="14"/>
      <c r="OG1" s="14"/>
      <c r="OH1" s="14"/>
      <c r="OI1" s="14"/>
      <c r="OJ1" s="14"/>
      <c r="OK1" s="14"/>
      <c r="OL1" s="14"/>
      <c r="OM1" s="14"/>
      <c r="ON1" s="14"/>
      <c r="OO1" s="14"/>
      <c r="OP1" s="14"/>
      <c r="OQ1" s="14"/>
      <c r="OR1" s="14"/>
      <c r="OS1" s="14"/>
      <c r="OT1" s="14"/>
      <c r="OU1" s="14"/>
      <c r="OV1" s="14"/>
      <c r="OW1" s="14"/>
      <c r="OX1" s="14"/>
      <c r="OY1" s="14"/>
      <c r="OZ1" s="14"/>
      <c r="PA1" s="14"/>
      <c r="PB1" s="14"/>
      <c r="PC1" s="14"/>
      <c r="PD1" s="14"/>
      <c r="PE1" s="14"/>
      <c r="PF1" s="14"/>
      <c r="PG1" s="14"/>
      <c r="PH1" s="14"/>
      <c r="PI1" s="14"/>
      <c r="PJ1" s="14"/>
      <c r="PK1" s="14"/>
      <c r="PL1" s="14"/>
      <c r="PM1" s="14"/>
      <c r="PN1" s="14"/>
      <c r="PO1" s="14"/>
      <c r="PP1" s="14"/>
      <c r="PQ1" s="14"/>
      <c r="PR1" s="14"/>
      <c r="PS1" s="14"/>
      <c r="PT1" s="14"/>
      <c r="PU1" s="14"/>
      <c r="PV1" s="14"/>
      <c r="PW1" s="14"/>
      <c r="PX1" s="14"/>
      <c r="PY1" s="14"/>
      <c r="PZ1" s="14"/>
      <c r="QA1" s="14"/>
      <c r="QB1" s="14"/>
      <c r="QC1" s="14"/>
    </row>
    <row r="2" spans="1:445" s="14" customFormat="1" ht="5.25" customHeight="1" x14ac:dyDescent="0.25">
      <c r="A2" s="141"/>
      <c r="B2" s="28"/>
      <c r="C2" s="28"/>
      <c r="D2" s="28"/>
      <c r="E2" s="26"/>
      <c r="F2" s="58"/>
      <c r="G2" s="58"/>
    </row>
    <row r="3" spans="1:445" s="64" customFormat="1" ht="12" customHeight="1" x14ac:dyDescent="0.25">
      <c r="A3" s="156" t="s">
        <v>142</v>
      </c>
      <c r="B3" s="69" t="s">
        <v>158</v>
      </c>
      <c r="C3" s="145" t="s">
        <v>208</v>
      </c>
      <c r="D3" s="145" t="s">
        <v>120</v>
      </c>
      <c r="E3" s="145" t="s">
        <v>124</v>
      </c>
      <c r="F3" s="146" t="s">
        <v>34</v>
      </c>
      <c r="G3" s="146" t="s">
        <v>227</v>
      </c>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c r="GH3" s="14"/>
      <c r="GI3" s="14"/>
      <c r="GJ3" s="14"/>
      <c r="GK3" s="14"/>
      <c r="GL3" s="14"/>
      <c r="GM3" s="14"/>
      <c r="GN3" s="14"/>
      <c r="GO3" s="14"/>
      <c r="GP3" s="14"/>
      <c r="GQ3" s="14"/>
      <c r="GR3" s="14"/>
      <c r="GS3" s="14"/>
      <c r="GT3" s="14"/>
      <c r="GU3" s="14"/>
      <c r="GV3" s="14"/>
      <c r="GW3" s="14"/>
      <c r="GX3" s="14"/>
      <c r="GY3" s="14"/>
      <c r="GZ3" s="14"/>
      <c r="HA3" s="14"/>
      <c r="HB3" s="14"/>
      <c r="HC3" s="14"/>
      <c r="HD3" s="14"/>
      <c r="HE3" s="14"/>
      <c r="HF3" s="14"/>
      <c r="HG3" s="14"/>
      <c r="HH3" s="14"/>
      <c r="HI3" s="14"/>
      <c r="HJ3" s="14"/>
      <c r="HK3" s="14"/>
      <c r="HL3" s="14"/>
      <c r="HM3" s="14"/>
      <c r="HN3" s="14"/>
      <c r="HO3" s="14"/>
      <c r="HP3" s="14"/>
      <c r="HQ3" s="14"/>
      <c r="HR3" s="14"/>
      <c r="HS3" s="14"/>
      <c r="HT3" s="14"/>
      <c r="HU3" s="14"/>
      <c r="HV3" s="14"/>
      <c r="HW3" s="14"/>
      <c r="HX3" s="14"/>
      <c r="HY3" s="14"/>
      <c r="HZ3" s="14"/>
      <c r="IA3" s="14"/>
      <c r="IB3" s="14"/>
      <c r="IC3" s="14"/>
      <c r="ID3" s="14"/>
      <c r="IE3" s="14"/>
      <c r="IF3" s="14"/>
      <c r="IG3" s="14"/>
      <c r="IH3" s="14"/>
      <c r="II3" s="14"/>
      <c r="IJ3" s="14"/>
      <c r="IK3" s="14"/>
      <c r="IL3" s="14"/>
      <c r="IM3" s="14"/>
      <c r="IN3" s="14"/>
      <c r="IO3" s="14"/>
      <c r="IP3" s="14"/>
      <c r="IQ3" s="14"/>
      <c r="IR3" s="14"/>
      <c r="IS3" s="14"/>
      <c r="IT3" s="14"/>
      <c r="IU3" s="14"/>
      <c r="IV3" s="14"/>
      <c r="IW3" s="14"/>
      <c r="IX3" s="14"/>
      <c r="IY3" s="14"/>
      <c r="IZ3" s="14"/>
      <c r="JA3" s="14"/>
      <c r="JB3" s="14"/>
      <c r="JC3" s="14"/>
      <c r="JD3" s="14"/>
      <c r="JE3" s="14"/>
      <c r="JF3" s="14"/>
      <c r="JG3" s="14"/>
      <c r="JH3" s="14"/>
      <c r="JI3" s="14"/>
      <c r="JJ3" s="14"/>
      <c r="JK3" s="14"/>
      <c r="JL3" s="14"/>
      <c r="JM3" s="14"/>
      <c r="JN3" s="14"/>
      <c r="JO3" s="14"/>
      <c r="JP3" s="14"/>
      <c r="JQ3" s="14"/>
      <c r="JR3" s="14"/>
      <c r="JS3" s="14"/>
      <c r="JT3" s="14"/>
      <c r="JU3" s="14"/>
      <c r="JV3" s="14"/>
      <c r="JW3" s="14"/>
      <c r="JX3" s="14"/>
      <c r="JY3" s="14"/>
      <c r="JZ3" s="14"/>
      <c r="KA3" s="14"/>
      <c r="KB3" s="14"/>
      <c r="KC3" s="14"/>
      <c r="KD3" s="14"/>
      <c r="KE3" s="14"/>
      <c r="KF3" s="14"/>
      <c r="KG3" s="14"/>
      <c r="KH3" s="14"/>
      <c r="KI3" s="14"/>
      <c r="KJ3" s="14"/>
      <c r="KK3" s="14"/>
      <c r="KL3" s="14"/>
      <c r="KM3" s="14"/>
      <c r="KN3" s="14"/>
      <c r="KO3" s="14"/>
      <c r="KP3" s="14"/>
      <c r="KQ3" s="14"/>
      <c r="KR3" s="14"/>
      <c r="KS3" s="14"/>
      <c r="KT3" s="14"/>
      <c r="KU3" s="14"/>
      <c r="KV3" s="14"/>
      <c r="KW3" s="14"/>
      <c r="KX3" s="14"/>
      <c r="KY3" s="14"/>
      <c r="KZ3" s="14"/>
      <c r="LA3" s="14"/>
      <c r="LB3" s="14"/>
      <c r="LC3" s="14"/>
      <c r="LD3" s="14"/>
      <c r="LE3" s="14"/>
      <c r="LF3" s="14"/>
      <c r="LG3" s="14"/>
      <c r="LH3" s="14"/>
      <c r="LI3" s="14"/>
      <c r="LJ3" s="14"/>
      <c r="LK3" s="14"/>
      <c r="LL3" s="14"/>
      <c r="LM3" s="14"/>
      <c r="LN3" s="14"/>
      <c r="LO3" s="14"/>
      <c r="LP3" s="14"/>
      <c r="LQ3" s="14"/>
      <c r="LR3" s="14"/>
      <c r="LS3" s="14"/>
      <c r="LT3" s="14"/>
      <c r="LU3" s="14"/>
      <c r="LV3" s="14"/>
      <c r="LW3" s="14"/>
      <c r="LX3" s="14"/>
      <c r="LY3" s="14"/>
      <c r="LZ3" s="14"/>
      <c r="MA3" s="14"/>
      <c r="MB3" s="14"/>
      <c r="MC3" s="14"/>
      <c r="MD3" s="14"/>
      <c r="ME3" s="14"/>
      <c r="MF3" s="14"/>
      <c r="MG3" s="14"/>
      <c r="MH3" s="14"/>
      <c r="MI3" s="14"/>
      <c r="MJ3" s="14"/>
      <c r="MK3" s="14"/>
      <c r="ML3" s="14"/>
      <c r="MM3" s="14"/>
      <c r="MN3" s="14"/>
      <c r="MO3" s="14"/>
      <c r="MP3" s="14"/>
      <c r="MQ3" s="14"/>
      <c r="MR3" s="14"/>
      <c r="MS3" s="14"/>
      <c r="MT3" s="14"/>
      <c r="MU3" s="14"/>
      <c r="MV3" s="14"/>
      <c r="MW3" s="14"/>
      <c r="MX3" s="14"/>
      <c r="MY3" s="14"/>
      <c r="MZ3" s="14"/>
      <c r="NA3" s="14"/>
      <c r="NB3" s="14"/>
      <c r="NC3" s="14"/>
      <c r="ND3" s="14"/>
      <c r="NE3" s="14"/>
      <c r="NF3" s="14"/>
      <c r="NG3" s="14"/>
      <c r="NH3" s="14"/>
      <c r="NI3" s="14"/>
      <c r="NJ3" s="14"/>
      <c r="NK3" s="14"/>
      <c r="NL3" s="14"/>
      <c r="NM3" s="14"/>
      <c r="NN3" s="14"/>
      <c r="NO3" s="14"/>
      <c r="NP3" s="14"/>
      <c r="NQ3" s="14"/>
      <c r="NR3" s="14"/>
      <c r="NS3" s="14"/>
      <c r="NT3" s="14"/>
      <c r="NU3" s="14"/>
      <c r="NV3" s="14"/>
      <c r="NW3" s="14"/>
      <c r="NX3" s="14"/>
      <c r="NY3" s="14"/>
      <c r="NZ3" s="14"/>
      <c r="OA3" s="14"/>
      <c r="OB3" s="14"/>
      <c r="OC3" s="14"/>
      <c r="OD3" s="14"/>
      <c r="OE3" s="14"/>
      <c r="OF3" s="14"/>
      <c r="OG3" s="14"/>
      <c r="OH3" s="14"/>
      <c r="OI3" s="14"/>
      <c r="OJ3" s="14"/>
      <c r="OK3" s="14"/>
      <c r="OL3" s="14"/>
      <c r="OM3" s="14"/>
      <c r="ON3" s="14"/>
      <c r="OO3" s="14"/>
      <c r="OP3" s="14"/>
      <c r="OQ3" s="14"/>
      <c r="OR3" s="14"/>
      <c r="OS3" s="14"/>
      <c r="OT3" s="14"/>
      <c r="OU3" s="14"/>
      <c r="OV3" s="14"/>
      <c r="OW3" s="14"/>
      <c r="OX3" s="14"/>
      <c r="OY3" s="14"/>
      <c r="OZ3" s="14"/>
      <c r="PA3" s="14"/>
      <c r="PB3" s="14"/>
      <c r="PC3" s="14"/>
      <c r="PD3" s="14"/>
      <c r="PE3" s="14"/>
      <c r="PF3" s="14"/>
      <c r="PG3" s="14"/>
      <c r="PH3" s="14"/>
      <c r="PI3" s="14"/>
      <c r="PJ3" s="14"/>
      <c r="PK3" s="14"/>
      <c r="PL3" s="14"/>
      <c r="PM3" s="14"/>
      <c r="PN3" s="14"/>
      <c r="PO3" s="14"/>
      <c r="PP3" s="14"/>
      <c r="PQ3" s="14"/>
      <c r="PR3" s="14"/>
      <c r="PS3" s="14"/>
      <c r="PT3" s="14"/>
      <c r="PU3" s="14"/>
      <c r="PV3" s="14"/>
      <c r="PW3" s="14"/>
      <c r="PX3" s="14"/>
      <c r="PY3" s="14"/>
      <c r="PZ3" s="14"/>
      <c r="QA3" s="14"/>
      <c r="QB3" s="14"/>
      <c r="QC3" s="14"/>
    </row>
    <row r="4" spans="1:445" ht="289.5" customHeight="1" x14ac:dyDescent="0.3">
      <c r="A4" s="26" t="s">
        <v>251</v>
      </c>
      <c r="B4" s="142" t="s">
        <v>350</v>
      </c>
      <c r="C4" s="158" t="s">
        <v>200</v>
      </c>
      <c r="D4" s="154" t="s">
        <v>33</v>
      </c>
      <c r="E4" s="80"/>
      <c r="F4" s="75"/>
      <c r="G4" s="221"/>
      <c r="H4" s="249"/>
      <c r="I4" s="243"/>
      <c r="J4" s="242"/>
      <c r="K4" s="246"/>
    </row>
    <row r="5" spans="1:445" ht="217" customHeight="1" x14ac:dyDescent="0.3">
      <c r="A5" s="26" t="s">
        <v>194</v>
      </c>
      <c r="B5" s="171" t="s">
        <v>349</v>
      </c>
      <c r="C5" s="158" t="s">
        <v>200</v>
      </c>
      <c r="D5" s="154" t="s">
        <v>33</v>
      </c>
      <c r="E5" s="80"/>
      <c r="F5" s="75"/>
      <c r="G5" s="221"/>
      <c r="H5" s="182"/>
      <c r="I5" s="244"/>
      <c r="J5" s="245"/>
    </row>
    <row r="6" spans="1:445" ht="214.5" customHeight="1" x14ac:dyDescent="0.3">
      <c r="A6" s="26" t="s">
        <v>254</v>
      </c>
      <c r="B6" s="171" t="s">
        <v>348</v>
      </c>
      <c r="C6" s="158" t="s">
        <v>255</v>
      </c>
      <c r="D6" s="154" t="s">
        <v>33</v>
      </c>
      <c r="E6" s="80"/>
      <c r="F6" s="75"/>
      <c r="G6" s="221"/>
      <c r="H6" s="182"/>
      <c r="I6" s="242"/>
      <c r="J6" s="243"/>
      <c r="K6" s="246"/>
    </row>
    <row r="7" spans="1:445" ht="24" x14ac:dyDescent="0.3">
      <c r="A7" s="26" t="s">
        <v>195</v>
      </c>
      <c r="B7" s="169" t="s">
        <v>328</v>
      </c>
      <c r="C7" s="160" t="s">
        <v>198</v>
      </c>
      <c r="D7" s="79"/>
      <c r="E7" s="80"/>
      <c r="F7" s="75"/>
      <c r="G7" s="221"/>
    </row>
    <row r="8" spans="1:445" ht="196.5" customHeight="1" x14ac:dyDescent="0.3">
      <c r="A8" s="26" t="s">
        <v>196</v>
      </c>
      <c r="B8" s="171" t="s">
        <v>347</v>
      </c>
      <c r="C8" s="158" t="s">
        <v>200</v>
      </c>
      <c r="D8" s="154" t="s">
        <v>33</v>
      </c>
      <c r="E8" s="80"/>
      <c r="F8" s="75"/>
      <c r="G8" s="221"/>
      <c r="H8" s="246"/>
    </row>
    <row r="9" spans="1:445" ht="68.5" customHeight="1" x14ac:dyDescent="0.3">
      <c r="A9" s="26" t="s">
        <v>176</v>
      </c>
      <c r="B9" s="167" t="s">
        <v>259</v>
      </c>
      <c r="C9" s="170" t="s">
        <v>198</v>
      </c>
      <c r="D9" s="10"/>
      <c r="E9" s="80"/>
      <c r="F9" s="75"/>
      <c r="G9" s="221"/>
      <c r="H9" s="250"/>
    </row>
    <row r="10" spans="1:445" ht="168" x14ac:dyDescent="0.3">
      <c r="A10" s="26" t="s">
        <v>268</v>
      </c>
      <c r="B10" s="171" t="s">
        <v>346</v>
      </c>
      <c r="C10" s="158" t="s">
        <v>200</v>
      </c>
      <c r="D10" s="154" t="s">
        <v>33</v>
      </c>
      <c r="E10" s="80"/>
      <c r="F10" s="75"/>
      <c r="G10" s="221"/>
      <c r="H10" s="183"/>
    </row>
    <row r="11" spans="1:445" ht="166.5" customHeight="1" x14ac:dyDescent="0.3">
      <c r="A11" s="26" t="s">
        <v>256</v>
      </c>
      <c r="B11" s="171" t="s">
        <v>345</v>
      </c>
      <c r="C11" s="158" t="s">
        <v>255</v>
      </c>
      <c r="D11" s="154" t="s">
        <v>33</v>
      </c>
      <c r="E11" s="80"/>
      <c r="F11" s="75"/>
      <c r="G11" s="221"/>
      <c r="H11" s="249"/>
    </row>
    <row r="12" spans="1:445" s="14" customFormat="1" ht="204" x14ac:dyDescent="0.25">
      <c r="A12" s="26" t="s">
        <v>277</v>
      </c>
      <c r="B12" s="169" t="s">
        <v>344</v>
      </c>
      <c r="C12" s="158" t="s">
        <v>198</v>
      </c>
      <c r="D12" s="27" t="str">
        <f>IF(AND(D4="No",D5="No",D6="Yes",OR(D8="No",D8="NA"),D10="No",D11="Yes"),"High evidence", IF(AND(D4="No",D5="No",D6="Yes",OR(AND(D8="No",OR(D10="Yes",AND(D10="No",D11="No"))),AND(D8="NA",OR(D10="Yes",AND(D10="No",D11="No"))))),"Moderate evidence",IF(OR(D4="Yes", AND(D4="No",D5="Yes"),AND(D4="No",D5="No",D6="No"),AND(D4="No",D5="No",D6="Yes",D8="Yes")),"Low evidence","")))</f>
        <v/>
      </c>
      <c r="E12" s="67"/>
      <c r="F12" s="57"/>
      <c r="G12" s="220"/>
      <c r="H12" s="182"/>
    </row>
    <row r="13" spans="1:445" s="73" customFormat="1" ht="4.5" customHeight="1" x14ac:dyDescent="0.3">
      <c r="A13" s="70"/>
      <c r="B13" s="70"/>
      <c r="C13" s="70"/>
      <c r="D13" s="149"/>
      <c r="E13" s="150"/>
      <c r="F13" s="148"/>
      <c r="G13" s="148"/>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c r="IV13" s="10"/>
      <c r="IW13" s="10"/>
      <c r="IX13" s="10"/>
      <c r="IY13" s="10"/>
      <c r="IZ13" s="10"/>
      <c r="JA13" s="10"/>
      <c r="JB13" s="10"/>
      <c r="JC13" s="10"/>
      <c r="JD13" s="10"/>
      <c r="JE13" s="10"/>
      <c r="JF13" s="10"/>
      <c r="JG13" s="10"/>
      <c r="JH13" s="10"/>
      <c r="JI13" s="10"/>
      <c r="JJ13" s="10"/>
      <c r="JK13" s="10"/>
      <c r="JL13" s="10"/>
      <c r="JM13" s="10"/>
      <c r="JN13" s="10"/>
      <c r="JO13" s="10"/>
      <c r="JP13" s="10"/>
      <c r="JQ13" s="10"/>
      <c r="JR13" s="10"/>
      <c r="JS13" s="10"/>
      <c r="JT13" s="10"/>
      <c r="JU13" s="10"/>
      <c r="JV13" s="10"/>
      <c r="JW13" s="10"/>
      <c r="JX13" s="10"/>
      <c r="JY13" s="10"/>
      <c r="JZ13" s="10"/>
      <c r="KA13" s="10"/>
      <c r="KB13" s="10"/>
      <c r="KC13" s="10"/>
      <c r="KD13" s="10"/>
      <c r="KE13" s="10"/>
      <c r="KF13" s="10"/>
      <c r="KG13" s="10"/>
      <c r="KH13" s="10"/>
      <c r="KI13" s="10"/>
      <c r="KJ13" s="10"/>
      <c r="KK13" s="10"/>
      <c r="KL13" s="10"/>
      <c r="KM13" s="10"/>
      <c r="KN13" s="10"/>
      <c r="KO13" s="10"/>
      <c r="KP13" s="10"/>
      <c r="KQ13" s="10"/>
      <c r="KR13" s="10"/>
      <c r="KS13" s="10"/>
      <c r="KT13" s="10"/>
      <c r="KU13" s="10"/>
      <c r="KV13" s="10"/>
      <c r="KW13" s="10"/>
      <c r="KX13" s="10"/>
      <c r="KY13" s="10"/>
      <c r="KZ13" s="10"/>
      <c r="LA13" s="10"/>
      <c r="LB13" s="10"/>
      <c r="LC13" s="10"/>
      <c r="LD13" s="10"/>
      <c r="LE13" s="10"/>
      <c r="LF13" s="10"/>
      <c r="LG13" s="10"/>
      <c r="LH13" s="10"/>
      <c r="LI13" s="10"/>
      <c r="LJ13" s="10"/>
      <c r="LK13" s="10"/>
      <c r="LL13" s="10"/>
      <c r="LM13" s="10"/>
      <c r="LN13" s="10"/>
      <c r="LO13" s="10"/>
      <c r="LP13" s="10"/>
      <c r="LQ13" s="10"/>
      <c r="LR13" s="10"/>
      <c r="LS13" s="10"/>
      <c r="LT13" s="10"/>
      <c r="LU13" s="10"/>
      <c r="LV13" s="10"/>
      <c r="LW13" s="10"/>
      <c r="LX13" s="10"/>
      <c r="LY13" s="10"/>
      <c r="LZ13" s="10"/>
      <c r="MA13" s="10"/>
      <c r="MB13" s="10"/>
      <c r="MC13" s="10"/>
      <c r="MD13" s="10"/>
      <c r="ME13" s="10"/>
      <c r="MF13" s="10"/>
      <c r="MG13" s="10"/>
      <c r="MH13" s="10"/>
      <c r="MI13" s="10"/>
      <c r="MJ13" s="10"/>
      <c r="MK13" s="10"/>
      <c r="ML13" s="10"/>
      <c r="MM13" s="10"/>
      <c r="MN13" s="10"/>
      <c r="MO13" s="10"/>
      <c r="MP13" s="10"/>
      <c r="MQ13" s="10"/>
      <c r="MR13" s="10"/>
      <c r="MS13" s="10"/>
      <c r="MT13" s="10"/>
      <c r="MU13" s="10"/>
      <c r="MV13" s="10"/>
      <c r="MW13" s="10"/>
      <c r="MX13" s="10"/>
      <c r="MY13" s="10"/>
      <c r="MZ13" s="10"/>
      <c r="NA13" s="10"/>
      <c r="NB13" s="10"/>
      <c r="NC13" s="10"/>
      <c r="ND13" s="10"/>
      <c r="NE13" s="10"/>
      <c r="NF13" s="10"/>
      <c r="NG13" s="10"/>
      <c r="NH13" s="10"/>
      <c r="NI13" s="10"/>
      <c r="NJ13" s="10"/>
      <c r="NK13" s="10"/>
      <c r="NL13" s="10"/>
      <c r="NM13" s="10"/>
      <c r="NN13" s="10"/>
      <c r="NO13" s="10"/>
      <c r="NP13" s="10"/>
      <c r="NQ13" s="10"/>
      <c r="NR13" s="10"/>
      <c r="NS13" s="10"/>
      <c r="NT13" s="10"/>
      <c r="NU13" s="10"/>
      <c r="NV13" s="10"/>
      <c r="NW13" s="10"/>
      <c r="NX13" s="10"/>
      <c r="NY13" s="10"/>
      <c r="NZ13" s="10"/>
      <c r="OA13" s="10"/>
      <c r="OB13" s="10"/>
      <c r="OC13" s="10"/>
      <c r="OD13" s="10"/>
      <c r="OE13" s="10"/>
      <c r="OF13" s="10"/>
      <c r="OG13" s="10"/>
      <c r="OH13" s="10"/>
      <c r="OI13" s="10"/>
      <c r="OJ13" s="10"/>
      <c r="OK13" s="10"/>
      <c r="OL13" s="10"/>
      <c r="OM13" s="10"/>
      <c r="ON13" s="10"/>
      <c r="OO13" s="10"/>
      <c r="OP13" s="10"/>
      <c r="OQ13" s="10"/>
      <c r="OR13" s="10"/>
      <c r="OS13" s="10"/>
      <c r="OT13" s="10"/>
      <c r="OU13" s="10"/>
      <c r="OV13" s="10"/>
      <c r="OW13" s="10"/>
      <c r="OX13" s="10"/>
      <c r="OY13" s="10"/>
      <c r="OZ13" s="10"/>
      <c r="PA13" s="10"/>
      <c r="PB13" s="10"/>
      <c r="PC13" s="10"/>
      <c r="PD13" s="10"/>
      <c r="PE13" s="10"/>
      <c r="PF13" s="10"/>
      <c r="PG13" s="10"/>
      <c r="PH13" s="10"/>
      <c r="PI13" s="10"/>
      <c r="PJ13" s="10"/>
      <c r="PK13" s="10"/>
      <c r="PL13" s="10"/>
      <c r="PM13" s="10"/>
      <c r="PN13" s="10"/>
      <c r="PO13" s="10"/>
      <c r="PP13" s="10"/>
      <c r="PQ13" s="10"/>
      <c r="PR13" s="10"/>
      <c r="PS13" s="10"/>
      <c r="PT13" s="10"/>
      <c r="PU13" s="10"/>
      <c r="PV13" s="10"/>
      <c r="PW13" s="10"/>
      <c r="PX13" s="10"/>
      <c r="PY13" s="10"/>
      <c r="PZ13" s="10"/>
      <c r="QA13" s="10"/>
      <c r="QB13" s="10"/>
      <c r="QC13" s="10"/>
    </row>
    <row r="36" spans="3:3" x14ac:dyDescent="0.3">
      <c r="C36" s="142"/>
    </row>
    <row r="40" spans="3:3" x14ac:dyDescent="0.3">
      <c r="C40" s="142"/>
    </row>
    <row r="53" spans="2:2" x14ac:dyDescent="0.3">
      <c r="B53" s="26"/>
    </row>
  </sheetData>
  <conditionalFormatting sqref="D4:D6">
    <cfRule type="expression" dxfId="82" priority="1" stopIfTrue="1">
      <formula>#REF!="no"</formula>
    </cfRule>
    <cfRule type="expression" dxfId="81" priority="2" stopIfTrue="1">
      <formula>#REF!="yes"</formula>
    </cfRule>
  </conditionalFormatting>
  <conditionalFormatting sqref="D8">
    <cfRule type="expression" dxfId="80" priority="7" stopIfTrue="1">
      <formula>#REF!="no"</formula>
    </cfRule>
    <cfRule type="expression" dxfId="79" priority="8" stopIfTrue="1">
      <formula>#REF!="yes"</formula>
    </cfRule>
  </conditionalFormatting>
  <conditionalFormatting sqref="D10:D11">
    <cfRule type="expression" dxfId="78" priority="9" stopIfTrue="1">
      <formula>#REF!="no"</formula>
    </cfRule>
    <cfRule type="expression" dxfId="77" priority="10" stopIfTrue="1">
      <formula>#REF!="yes"</formula>
    </cfRule>
  </conditionalFormatting>
  <dataValidations count="4">
    <dataValidation type="list" allowBlank="1" showErrorMessage="1" sqref="IX65503 ST65503 ACP65503 AML65503 AWH65503 BGD65503 BPZ65503 BZV65503 CJR65503 CTN65503 DDJ65503 DNF65503 DXB65503 EGX65503 EQT65503 FAP65503 FKL65503 FUH65503 GED65503 GNZ65503 GXV65503 HHR65503 HRN65503 IBJ65503 ILF65503 IVB65503 JEX65503 JOT65503 JYP65503 KIL65503 KSH65503 LCD65503 LLZ65503 LVV65503 MFR65503 MPN65503 MZJ65503 NJF65503 NTB65503 OCX65503 OMT65503 OWP65503 PGL65503 PQH65503 QAD65503 QJZ65503 QTV65503 RDR65503 RNN65503 RXJ65503 SHF65503 SRB65503 TAX65503 TKT65503 TUP65503 UEL65503 UOH65503 UYD65503 VHZ65503 VRV65503 WBR65503 WLN65503 WVJ65503 IX131039 ST131039 ACP131039 AML131039 AWH131039 BGD131039 BPZ131039 BZV131039 CJR131039 CTN131039 DDJ131039 DNF131039 DXB131039 EGX131039 EQT131039 FAP131039 FKL131039 FUH131039 GED131039 GNZ131039 GXV131039 HHR131039 HRN131039 IBJ131039 ILF131039 IVB131039 JEX131039 JOT131039 JYP131039 KIL131039 KSH131039 LCD131039 LLZ131039 LVV131039 MFR131039 MPN131039 MZJ131039 NJF131039 NTB131039 OCX131039 OMT131039 OWP131039 PGL131039 PQH131039 QAD131039 QJZ131039 QTV131039 RDR131039 RNN131039 RXJ131039 SHF131039 SRB131039 TAX131039 TKT131039 TUP131039 UEL131039 UOH131039 UYD131039 VHZ131039 VRV131039 WBR131039 WLN131039 WVJ131039 IX196575 ST196575 ACP196575 AML196575 AWH196575 BGD196575 BPZ196575 BZV196575 CJR196575 CTN196575 DDJ196575 DNF196575 DXB196575 EGX196575 EQT196575 FAP196575 FKL196575 FUH196575 GED196575 GNZ196575 GXV196575 HHR196575 HRN196575 IBJ196575 ILF196575 IVB196575 JEX196575 JOT196575 JYP196575 KIL196575 KSH196575 LCD196575 LLZ196575 LVV196575 MFR196575 MPN196575 MZJ196575 NJF196575 NTB196575 OCX196575 OMT196575 OWP196575 PGL196575 PQH196575 QAD196575 QJZ196575 QTV196575 RDR196575 RNN196575 RXJ196575 SHF196575 SRB196575 TAX196575 TKT196575 TUP196575 UEL196575 UOH196575 UYD196575 VHZ196575 VRV196575 WBR196575 WLN196575 WVJ196575 IX262111 ST262111 ACP262111 AML262111 AWH262111 BGD262111 BPZ262111 BZV262111 CJR262111 CTN262111 DDJ262111 DNF262111 DXB262111 EGX262111 EQT262111 FAP262111 FKL262111 FUH262111 GED262111 GNZ262111 GXV262111 HHR262111 HRN262111 IBJ262111 ILF262111 IVB262111 JEX262111 JOT262111 JYP262111 KIL262111 KSH262111 LCD262111 LLZ262111 LVV262111 MFR262111 MPN262111 MZJ262111 NJF262111 NTB262111 OCX262111 OMT262111 OWP262111 PGL262111 PQH262111 QAD262111 QJZ262111 QTV262111 RDR262111 RNN262111 RXJ262111 SHF262111 SRB262111 TAX262111 TKT262111 TUP262111 UEL262111 UOH262111 UYD262111 VHZ262111 VRV262111 WBR262111 WLN262111 WVJ262111 IX327647 ST327647 ACP327647 AML327647 AWH327647 BGD327647 BPZ327647 BZV327647 CJR327647 CTN327647 DDJ327647 DNF327647 DXB327647 EGX327647 EQT327647 FAP327647 FKL327647 FUH327647 GED327647 GNZ327647 GXV327647 HHR327647 HRN327647 IBJ327647 ILF327647 IVB327647 JEX327647 JOT327647 JYP327647 KIL327647 KSH327647 LCD327647 LLZ327647 LVV327647 MFR327647 MPN327647 MZJ327647 NJF327647 NTB327647 OCX327647 OMT327647 OWP327647 PGL327647 PQH327647 QAD327647 QJZ327647 QTV327647 RDR327647 RNN327647 RXJ327647 SHF327647 SRB327647 TAX327647 TKT327647 TUP327647 UEL327647 UOH327647 UYD327647 VHZ327647 VRV327647 WBR327647 WLN327647 WVJ327647 IX393183 ST393183 ACP393183 AML393183 AWH393183 BGD393183 BPZ393183 BZV393183 CJR393183 CTN393183 DDJ393183 DNF393183 DXB393183 EGX393183 EQT393183 FAP393183 FKL393183 FUH393183 GED393183 GNZ393183 GXV393183 HHR393183 HRN393183 IBJ393183 ILF393183 IVB393183 JEX393183 JOT393183 JYP393183 KIL393183 KSH393183 LCD393183 LLZ393183 LVV393183 MFR393183 MPN393183 MZJ393183 NJF393183 NTB393183 OCX393183 OMT393183 OWP393183 PGL393183 PQH393183 QAD393183 QJZ393183 QTV393183 RDR393183 RNN393183 RXJ393183 SHF393183 SRB393183 TAX393183 TKT393183 TUP393183 UEL393183 UOH393183 UYD393183 VHZ393183 VRV393183 WBR393183 WLN393183 WVJ393183 IX458719 ST458719 ACP458719 AML458719 AWH458719 BGD458719 BPZ458719 BZV458719 CJR458719 CTN458719 DDJ458719 DNF458719 DXB458719 EGX458719 EQT458719 FAP458719 FKL458719 FUH458719 GED458719 GNZ458719 GXV458719 HHR458719 HRN458719 IBJ458719 ILF458719 IVB458719 JEX458719 JOT458719 JYP458719 KIL458719 KSH458719 LCD458719 LLZ458719 LVV458719 MFR458719 MPN458719 MZJ458719 NJF458719 NTB458719 OCX458719 OMT458719 OWP458719 PGL458719 PQH458719 QAD458719 QJZ458719 QTV458719 RDR458719 RNN458719 RXJ458719 SHF458719 SRB458719 TAX458719 TKT458719 TUP458719 UEL458719 UOH458719 UYD458719 VHZ458719 VRV458719 WBR458719 WLN458719 WVJ458719 IX524255 ST524255 ACP524255 AML524255 AWH524255 BGD524255 BPZ524255 BZV524255 CJR524255 CTN524255 DDJ524255 DNF524255 DXB524255 EGX524255 EQT524255 FAP524255 FKL524255 FUH524255 GED524255 GNZ524255 GXV524255 HHR524255 HRN524255 IBJ524255 ILF524255 IVB524255 JEX524255 JOT524255 JYP524255 KIL524255 KSH524255 LCD524255 LLZ524255 LVV524255 MFR524255 MPN524255 MZJ524255 NJF524255 NTB524255 OCX524255 OMT524255 OWP524255 PGL524255 PQH524255 QAD524255 QJZ524255 QTV524255 RDR524255 RNN524255 RXJ524255 SHF524255 SRB524255 TAX524255 TKT524255 TUP524255 UEL524255 UOH524255 UYD524255 VHZ524255 VRV524255 WBR524255 WLN524255 WVJ524255 IX589791 ST589791 ACP589791 AML589791 AWH589791 BGD589791 BPZ589791 BZV589791 CJR589791 CTN589791 DDJ589791 DNF589791 DXB589791 EGX589791 EQT589791 FAP589791 FKL589791 FUH589791 GED589791 GNZ589791 GXV589791 HHR589791 HRN589791 IBJ589791 ILF589791 IVB589791 JEX589791 JOT589791 JYP589791 KIL589791 KSH589791 LCD589791 LLZ589791 LVV589791 MFR589791 MPN589791 MZJ589791 NJF589791 NTB589791 OCX589791 OMT589791 OWP589791 PGL589791 PQH589791 QAD589791 QJZ589791 QTV589791 RDR589791 RNN589791 RXJ589791 SHF589791 SRB589791 TAX589791 TKT589791 TUP589791 UEL589791 UOH589791 UYD589791 VHZ589791 VRV589791 WBR589791 WLN589791 WVJ589791 IX655327 ST655327 ACP655327 AML655327 AWH655327 BGD655327 BPZ655327 BZV655327 CJR655327 CTN655327 DDJ655327 DNF655327 DXB655327 EGX655327 EQT655327 FAP655327 FKL655327 FUH655327 GED655327 GNZ655327 GXV655327 HHR655327 HRN655327 IBJ655327 ILF655327 IVB655327 JEX655327 JOT655327 JYP655327 KIL655327 KSH655327 LCD655327 LLZ655327 LVV655327 MFR655327 MPN655327 MZJ655327 NJF655327 NTB655327 OCX655327 OMT655327 OWP655327 PGL655327 PQH655327 QAD655327 QJZ655327 QTV655327 RDR655327 RNN655327 RXJ655327 SHF655327 SRB655327 TAX655327 TKT655327 TUP655327 UEL655327 UOH655327 UYD655327 VHZ655327 VRV655327 WBR655327 WLN655327 WVJ655327 IX720863 ST720863 ACP720863 AML720863 AWH720863 BGD720863 BPZ720863 BZV720863 CJR720863 CTN720863 DDJ720863 DNF720863 DXB720863 EGX720863 EQT720863 FAP720863 FKL720863 FUH720863 GED720863 GNZ720863 GXV720863 HHR720863 HRN720863 IBJ720863 ILF720863 IVB720863 JEX720863 JOT720863 JYP720863 KIL720863 KSH720863 LCD720863 LLZ720863 LVV720863 MFR720863 MPN720863 MZJ720863 NJF720863 NTB720863 OCX720863 OMT720863 OWP720863 PGL720863 PQH720863 QAD720863 QJZ720863 QTV720863 RDR720863 RNN720863 RXJ720863 SHF720863 SRB720863 TAX720863 TKT720863 TUP720863 UEL720863 UOH720863 UYD720863 VHZ720863 VRV720863 WBR720863 WLN720863 WVJ720863 IX786399 ST786399 ACP786399 AML786399 AWH786399 BGD786399 BPZ786399 BZV786399 CJR786399 CTN786399 DDJ786399 DNF786399 DXB786399 EGX786399 EQT786399 FAP786399 FKL786399 FUH786399 GED786399 GNZ786399 GXV786399 HHR786399 HRN786399 IBJ786399 ILF786399 IVB786399 JEX786399 JOT786399 JYP786399 KIL786399 KSH786399 LCD786399 LLZ786399 LVV786399 MFR786399 MPN786399 MZJ786399 NJF786399 NTB786399 OCX786399 OMT786399 OWP786399 PGL786399 PQH786399 QAD786399 QJZ786399 QTV786399 RDR786399 RNN786399 RXJ786399 SHF786399 SRB786399 TAX786399 TKT786399 TUP786399 UEL786399 UOH786399 UYD786399 VHZ786399 VRV786399 WBR786399 WLN786399 WVJ786399 IX851935 ST851935 ACP851935 AML851935 AWH851935 BGD851935 BPZ851935 BZV851935 CJR851935 CTN851935 DDJ851935 DNF851935 DXB851935 EGX851935 EQT851935 FAP851935 FKL851935 FUH851935 GED851935 GNZ851935 GXV851935 HHR851935 HRN851935 IBJ851935 ILF851935 IVB851935 JEX851935 JOT851935 JYP851935 KIL851935 KSH851935 LCD851935 LLZ851935 LVV851935 MFR851935 MPN851935 MZJ851935 NJF851935 NTB851935 OCX851935 OMT851935 OWP851935 PGL851935 PQH851935 QAD851935 QJZ851935 QTV851935 RDR851935 RNN851935 RXJ851935 SHF851935 SRB851935 TAX851935 TKT851935 TUP851935 UEL851935 UOH851935 UYD851935 VHZ851935 VRV851935 WBR851935 WLN851935 WVJ851935 IX917471 ST917471 ACP917471 AML917471 AWH917471 BGD917471 BPZ917471 BZV917471 CJR917471 CTN917471 DDJ917471 DNF917471 DXB917471 EGX917471 EQT917471 FAP917471 FKL917471 FUH917471 GED917471 GNZ917471 GXV917471 HHR917471 HRN917471 IBJ917471 ILF917471 IVB917471 JEX917471 JOT917471 JYP917471 KIL917471 KSH917471 LCD917471 LLZ917471 LVV917471 MFR917471 MPN917471 MZJ917471 NJF917471 NTB917471 OCX917471 OMT917471 OWP917471 PGL917471 PQH917471 QAD917471 QJZ917471 QTV917471 RDR917471 RNN917471 RXJ917471 SHF917471 SRB917471 TAX917471 TKT917471 TUP917471 UEL917471 UOH917471 UYD917471 VHZ917471 VRV917471 WBR917471 WLN917471 WVJ917471 IX983007 ST983007 ACP983007 AML983007 AWH983007 BGD983007 BPZ983007 BZV983007 CJR983007 CTN983007 DDJ983007 DNF983007 DXB983007 EGX983007 EQT983007 FAP983007 FKL983007 FUH983007 GED983007 GNZ983007 GXV983007 HHR983007 HRN983007 IBJ983007 ILF983007 IVB983007 JEX983007 JOT983007 JYP983007 KIL983007 KSH983007 LCD983007 LLZ983007 LVV983007 MFR983007 MPN983007 MZJ983007 NJF983007 NTB983007 OCX983007 OMT983007 OWP983007 PGL983007 PQH983007 QAD983007 QJZ983007 QTV983007 RDR983007 RNN983007 RXJ983007 SHF983007 SRB983007 TAX983007 TKT983007 TUP983007 UEL983007 UOH983007 UYD983007 VHZ983007 VRV983007 WBR983007 WLN983007 WVJ983007" xr:uid="{00000000-0002-0000-0300-000000000000}">
      <formula1>JB65499:JB65501</formula1>
    </dataValidation>
    <dataValidation type="list" allowBlank="1" showErrorMessage="1" promptTitle="Study Design" prompt="Choose from list" sqref="IX65507:IX65508 D983010:D983011 WVJ983011:WVJ983012 WLN983011:WLN983012 WBR983011:WBR983012 VRV983011:VRV983012 VHZ983011:VHZ983012 UYD983011:UYD983012 UOH983011:UOH983012 UEL983011:UEL983012 TUP983011:TUP983012 TKT983011:TKT983012 TAX983011:TAX983012 SRB983011:SRB983012 SHF983011:SHF983012 RXJ983011:RXJ983012 RNN983011:RNN983012 RDR983011:RDR983012 QTV983011:QTV983012 QJZ983011:QJZ983012 QAD983011:QAD983012 PQH983011:PQH983012 PGL983011:PGL983012 OWP983011:OWP983012 OMT983011:OMT983012 OCX983011:OCX983012 NTB983011:NTB983012 NJF983011:NJF983012 MZJ983011:MZJ983012 MPN983011:MPN983012 MFR983011:MFR983012 LVV983011:LVV983012 LLZ983011:LLZ983012 LCD983011:LCD983012 KSH983011:KSH983012 KIL983011:KIL983012 JYP983011:JYP983012 JOT983011:JOT983012 JEX983011:JEX983012 IVB983011:IVB983012 ILF983011:ILF983012 IBJ983011:IBJ983012 HRN983011:HRN983012 HHR983011:HHR983012 GXV983011:GXV983012 GNZ983011:GNZ983012 GED983011:GED983012 FUH983011:FUH983012 FKL983011:FKL983012 FAP983011:FAP983012 EQT983011:EQT983012 EGX983011:EGX983012 DXB983011:DXB983012 DNF983011:DNF983012 DDJ983011:DDJ983012 CTN983011:CTN983012 CJR983011:CJR983012 BZV983011:BZV983012 BPZ983011:BPZ983012 BGD983011:BGD983012 AWH983011:AWH983012 AML983011:AML983012 ACP983011:ACP983012 ST983011:ST983012 IX983011:IX983012 WVJ917475:WVJ917476 WLN917475:WLN917476 WBR917475:WBR917476 VRV917475:VRV917476 VHZ917475:VHZ917476 UYD917475:UYD917476 UOH917475:UOH917476 UEL917475:UEL917476 TUP917475:TUP917476 TKT917475:TKT917476 TAX917475:TAX917476 SRB917475:SRB917476 SHF917475:SHF917476 RXJ917475:RXJ917476 RNN917475:RNN917476 RDR917475:RDR917476 QTV917475:QTV917476 QJZ917475:QJZ917476 QAD917475:QAD917476 PQH917475:PQH917476 PGL917475:PGL917476 OWP917475:OWP917476 OMT917475:OMT917476 OCX917475:OCX917476 NTB917475:NTB917476 NJF917475:NJF917476 MZJ917475:MZJ917476 MPN917475:MPN917476 MFR917475:MFR917476 LVV917475:LVV917476 LLZ917475:LLZ917476 LCD917475:LCD917476 KSH917475:KSH917476 KIL917475:KIL917476 JYP917475:JYP917476 JOT917475:JOT917476 JEX917475:JEX917476 IVB917475:IVB917476 ILF917475:ILF917476 IBJ917475:IBJ917476 HRN917475:HRN917476 HHR917475:HHR917476 GXV917475:GXV917476 GNZ917475:GNZ917476 GED917475:GED917476 FUH917475:FUH917476 FKL917475:FKL917476 FAP917475:FAP917476 EQT917475:EQT917476 EGX917475:EGX917476 DXB917475:DXB917476 DNF917475:DNF917476 DDJ917475:DDJ917476 CTN917475:CTN917476 CJR917475:CJR917476 BZV917475:BZV917476 BPZ917475:BPZ917476 BGD917475:BGD917476 AWH917475:AWH917476 AML917475:AML917476 ACP917475:ACP917476 ST917475:ST917476 IX917475:IX917476 WVJ851939:WVJ851940 WLN851939:WLN851940 WBR851939:WBR851940 VRV851939:VRV851940 VHZ851939:VHZ851940 UYD851939:UYD851940 UOH851939:UOH851940 UEL851939:UEL851940 TUP851939:TUP851940 TKT851939:TKT851940 TAX851939:TAX851940 SRB851939:SRB851940 SHF851939:SHF851940 RXJ851939:RXJ851940 RNN851939:RNN851940 RDR851939:RDR851940 QTV851939:QTV851940 QJZ851939:QJZ851940 QAD851939:QAD851940 PQH851939:PQH851940 PGL851939:PGL851940 OWP851939:OWP851940 OMT851939:OMT851940 OCX851939:OCX851940 NTB851939:NTB851940 NJF851939:NJF851940 MZJ851939:MZJ851940 MPN851939:MPN851940 MFR851939:MFR851940 LVV851939:LVV851940 LLZ851939:LLZ851940 LCD851939:LCD851940 KSH851939:KSH851940 KIL851939:KIL851940 JYP851939:JYP851940 JOT851939:JOT851940 JEX851939:JEX851940 IVB851939:IVB851940 ILF851939:ILF851940 IBJ851939:IBJ851940 HRN851939:HRN851940 HHR851939:HHR851940 GXV851939:GXV851940 GNZ851939:GNZ851940 GED851939:GED851940 FUH851939:FUH851940 FKL851939:FKL851940 FAP851939:FAP851940 EQT851939:EQT851940 EGX851939:EGX851940 DXB851939:DXB851940 DNF851939:DNF851940 DDJ851939:DDJ851940 CTN851939:CTN851940 CJR851939:CJR851940 BZV851939:BZV851940 BPZ851939:BPZ851940 BGD851939:BGD851940 AWH851939:AWH851940 AML851939:AML851940 ACP851939:ACP851940 ST851939:ST851940 IX851939:IX851940 WVJ786403:WVJ786404 WLN786403:WLN786404 WBR786403:WBR786404 VRV786403:VRV786404 VHZ786403:VHZ786404 UYD786403:UYD786404 UOH786403:UOH786404 UEL786403:UEL786404 TUP786403:TUP786404 TKT786403:TKT786404 TAX786403:TAX786404 SRB786403:SRB786404 SHF786403:SHF786404 RXJ786403:RXJ786404 RNN786403:RNN786404 RDR786403:RDR786404 QTV786403:QTV786404 QJZ786403:QJZ786404 QAD786403:QAD786404 PQH786403:PQH786404 PGL786403:PGL786404 OWP786403:OWP786404 OMT786403:OMT786404 OCX786403:OCX786404 NTB786403:NTB786404 NJF786403:NJF786404 MZJ786403:MZJ786404 MPN786403:MPN786404 MFR786403:MFR786404 LVV786403:LVV786404 LLZ786403:LLZ786404 LCD786403:LCD786404 KSH786403:KSH786404 KIL786403:KIL786404 JYP786403:JYP786404 JOT786403:JOT786404 JEX786403:JEX786404 IVB786403:IVB786404 ILF786403:ILF786404 IBJ786403:IBJ786404 HRN786403:HRN786404 HHR786403:HHR786404 GXV786403:GXV786404 GNZ786403:GNZ786404 GED786403:GED786404 FUH786403:FUH786404 FKL786403:FKL786404 FAP786403:FAP786404 EQT786403:EQT786404 EGX786403:EGX786404 DXB786403:DXB786404 DNF786403:DNF786404 DDJ786403:DDJ786404 CTN786403:CTN786404 CJR786403:CJR786404 BZV786403:BZV786404 BPZ786403:BPZ786404 BGD786403:BGD786404 AWH786403:AWH786404 AML786403:AML786404 ACP786403:ACP786404 ST786403:ST786404 IX786403:IX786404 WVJ720867:WVJ720868 WLN720867:WLN720868 WBR720867:WBR720868 VRV720867:VRV720868 VHZ720867:VHZ720868 UYD720867:UYD720868 UOH720867:UOH720868 UEL720867:UEL720868 TUP720867:TUP720868 TKT720867:TKT720868 TAX720867:TAX720868 SRB720867:SRB720868 SHF720867:SHF720868 RXJ720867:RXJ720868 RNN720867:RNN720868 RDR720867:RDR720868 QTV720867:QTV720868 QJZ720867:QJZ720868 QAD720867:QAD720868 PQH720867:PQH720868 PGL720867:PGL720868 OWP720867:OWP720868 OMT720867:OMT720868 OCX720867:OCX720868 NTB720867:NTB720868 NJF720867:NJF720868 MZJ720867:MZJ720868 MPN720867:MPN720868 MFR720867:MFR720868 LVV720867:LVV720868 LLZ720867:LLZ720868 LCD720867:LCD720868 KSH720867:KSH720868 KIL720867:KIL720868 JYP720867:JYP720868 JOT720867:JOT720868 JEX720867:JEX720868 IVB720867:IVB720868 ILF720867:ILF720868 IBJ720867:IBJ720868 HRN720867:HRN720868 HHR720867:HHR720868 GXV720867:GXV720868 GNZ720867:GNZ720868 GED720867:GED720868 FUH720867:FUH720868 FKL720867:FKL720868 FAP720867:FAP720868 EQT720867:EQT720868 EGX720867:EGX720868 DXB720867:DXB720868 DNF720867:DNF720868 DDJ720867:DDJ720868 CTN720867:CTN720868 CJR720867:CJR720868 BZV720867:BZV720868 BPZ720867:BPZ720868 BGD720867:BGD720868 AWH720867:AWH720868 AML720867:AML720868 ACP720867:ACP720868 ST720867:ST720868 IX720867:IX720868 WVJ655331:WVJ655332 WLN655331:WLN655332 WBR655331:WBR655332 VRV655331:VRV655332 VHZ655331:VHZ655332 UYD655331:UYD655332 UOH655331:UOH655332 UEL655331:UEL655332 TUP655331:TUP655332 TKT655331:TKT655332 TAX655331:TAX655332 SRB655331:SRB655332 SHF655331:SHF655332 RXJ655331:RXJ655332 RNN655331:RNN655332 RDR655331:RDR655332 QTV655331:QTV655332 QJZ655331:QJZ655332 QAD655331:QAD655332 PQH655331:PQH655332 PGL655331:PGL655332 OWP655331:OWP655332 OMT655331:OMT655332 OCX655331:OCX655332 NTB655331:NTB655332 NJF655331:NJF655332 MZJ655331:MZJ655332 MPN655331:MPN655332 MFR655331:MFR655332 LVV655331:LVV655332 LLZ655331:LLZ655332 LCD655331:LCD655332 KSH655331:KSH655332 KIL655331:KIL655332 JYP655331:JYP655332 JOT655331:JOT655332 JEX655331:JEX655332 IVB655331:IVB655332 ILF655331:ILF655332 IBJ655331:IBJ655332 HRN655331:HRN655332 HHR655331:HHR655332 GXV655331:GXV655332 GNZ655331:GNZ655332 GED655331:GED655332 FUH655331:FUH655332 FKL655331:FKL655332 FAP655331:FAP655332 EQT655331:EQT655332 EGX655331:EGX655332 DXB655331:DXB655332 DNF655331:DNF655332 DDJ655331:DDJ655332 CTN655331:CTN655332 CJR655331:CJR655332 BZV655331:BZV655332 BPZ655331:BPZ655332 BGD655331:BGD655332 AWH655331:AWH655332 AML655331:AML655332 ACP655331:ACP655332 ST655331:ST655332 IX655331:IX655332 WVJ589795:WVJ589796 WLN589795:WLN589796 WBR589795:WBR589796 VRV589795:VRV589796 VHZ589795:VHZ589796 UYD589795:UYD589796 UOH589795:UOH589796 UEL589795:UEL589796 TUP589795:TUP589796 TKT589795:TKT589796 TAX589795:TAX589796 SRB589795:SRB589796 SHF589795:SHF589796 RXJ589795:RXJ589796 RNN589795:RNN589796 RDR589795:RDR589796 QTV589795:QTV589796 QJZ589795:QJZ589796 QAD589795:QAD589796 PQH589795:PQH589796 PGL589795:PGL589796 OWP589795:OWP589796 OMT589795:OMT589796 OCX589795:OCX589796 NTB589795:NTB589796 NJF589795:NJF589796 MZJ589795:MZJ589796 MPN589795:MPN589796 MFR589795:MFR589796 LVV589795:LVV589796 LLZ589795:LLZ589796 LCD589795:LCD589796 KSH589795:KSH589796 KIL589795:KIL589796 JYP589795:JYP589796 JOT589795:JOT589796 JEX589795:JEX589796 IVB589795:IVB589796 ILF589795:ILF589796 IBJ589795:IBJ589796 HRN589795:HRN589796 HHR589795:HHR589796 GXV589795:GXV589796 GNZ589795:GNZ589796 GED589795:GED589796 FUH589795:FUH589796 FKL589795:FKL589796 FAP589795:FAP589796 EQT589795:EQT589796 EGX589795:EGX589796 DXB589795:DXB589796 DNF589795:DNF589796 DDJ589795:DDJ589796 CTN589795:CTN589796 CJR589795:CJR589796 BZV589795:BZV589796 BPZ589795:BPZ589796 BGD589795:BGD589796 AWH589795:AWH589796 AML589795:AML589796 ACP589795:ACP589796 ST589795:ST589796 IX589795:IX589796 WVJ524259:WVJ524260 WLN524259:WLN524260 WBR524259:WBR524260 VRV524259:VRV524260 VHZ524259:VHZ524260 UYD524259:UYD524260 UOH524259:UOH524260 UEL524259:UEL524260 TUP524259:TUP524260 TKT524259:TKT524260 TAX524259:TAX524260 SRB524259:SRB524260 SHF524259:SHF524260 RXJ524259:RXJ524260 RNN524259:RNN524260 RDR524259:RDR524260 QTV524259:QTV524260 QJZ524259:QJZ524260 QAD524259:QAD524260 PQH524259:PQH524260 PGL524259:PGL524260 OWP524259:OWP524260 OMT524259:OMT524260 OCX524259:OCX524260 NTB524259:NTB524260 NJF524259:NJF524260 MZJ524259:MZJ524260 MPN524259:MPN524260 MFR524259:MFR524260 LVV524259:LVV524260 LLZ524259:LLZ524260 LCD524259:LCD524260 KSH524259:KSH524260 KIL524259:KIL524260 JYP524259:JYP524260 JOT524259:JOT524260 JEX524259:JEX524260 IVB524259:IVB524260 ILF524259:ILF524260 IBJ524259:IBJ524260 HRN524259:HRN524260 HHR524259:HHR524260 GXV524259:GXV524260 GNZ524259:GNZ524260 GED524259:GED524260 FUH524259:FUH524260 FKL524259:FKL524260 FAP524259:FAP524260 EQT524259:EQT524260 EGX524259:EGX524260 DXB524259:DXB524260 DNF524259:DNF524260 DDJ524259:DDJ524260 CTN524259:CTN524260 CJR524259:CJR524260 BZV524259:BZV524260 BPZ524259:BPZ524260 BGD524259:BGD524260 AWH524259:AWH524260 AML524259:AML524260 ACP524259:ACP524260 ST524259:ST524260 IX524259:IX524260 WVJ458723:WVJ458724 WLN458723:WLN458724 WBR458723:WBR458724 VRV458723:VRV458724 VHZ458723:VHZ458724 UYD458723:UYD458724 UOH458723:UOH458724 UEL458723:UEL458724 TUP458723:TUP458724 TKT458723:TKT458724 TAX458723:TAX458724 SRB458723:SRB458724 SHF458723:SHF458724 RXJ458723:RXJ458724 RNN458723:RNN458724 RDR458723:RDR458724 QTV458723:QTV458724 QJZ458723:QJZ458724 QAD458723:QAD458724 PQH458723:PQH458724 PGL458723:PGL458724 OWP458723:OWP458724 OMT458723:OMT458724 OCX458723:OCX458724 NTB458723:NTB458724 NJF458723:NJF458724 MZJ458723:MZJ458724 MPN458723:MPN458724 MFR458723:MFR458724 LVV458723:LVV458724 LLZ458723:LLZ458724 LCD458723:LCD458724 KSH458723:KSH458724 KIL458723:KIL458724 JYP458723:JYP458724 JOT458723:JOT458724 JEX458723:JEX458724 IVB458723:IVB458724 ILF458723:ILF458724 IBJ458723:IBJ458724 HRN458723:HRN458724 HHR458723:HHR458724 GXV458723:GXV458724 GNZ458723:GNZ458724 GED458723:GED458724 FUH458723:FUH458724 FKL458723:FKL458724 FAP458723:FAP458724 EQT458723:EQT458724 EGX458723:EGX458724 DXB458723:DXB458724 DNF458723:DNF458724 DDJ458723:DDJ458724 CTN458723:CTN458724 CJR458723:CJR458724 BZV458723:BZV458724 BPZ458723:BPZ458724 BGD458723:BGD458724 AWH458723:AWH458724 AML458723:AML458724 ACP458723:ACP458724 ST458723:ST458724 IX458723:IX458724 WVJ393187:WVJ393188 WLN393187:WLN393188 WBR393187:WBR393188 VRV393187:VRV393188 VHZ393187:VHZ393188 UYD393187:UYD393188 UOH393187:UOH393188 UEL393187:UEL393188 TUP393187:TUP393188 TKT393187:TKT393188 TAX393187:TAX393188 SRB393187:SRB393188 SHF393187:SHF393188 RXJ393187:RXJ393188 RNN393187:RNN393188 RDR393187:RDR393188 QTV393187:QTV393188 QJZ393187:QJZ393188 QAD393187:QAD393188 PQH393187:PQH393188 PGL393187:PGL393188 OWP393187:OWP393188 OMT393187:OMT393188 OCX393187:OCX393188 NTB393187:NTB393188 NJF393187:NJF393188 MZJ393187:MZJ393188 MPN393187:MPN393188 MFR393187:MFR393188 LVV393187:LVV393188 LLZ393187:LLZ393188 LCD393187:LCD393188 KSH393187:KSH393188 KIL393187:KIL393188 JYP393187:JYP393188 JOT393187:JOT393188 JEX393187:JEX393188 IVB393187:IVB393188 ILF393187:ILF393188 IBJ393187:IBJ393188 HRN393187:HRN393188 HHR393187:HHR393188 GXV393187:GXV393188 GNZ393187:GNZ393188 GED393187:GED393188 FUH393187:FUH393188 FKL393187:FKL393188 FAP393187:FAP393188 EQT393187:EQT393188 EGX393187:EGX393188 DXB393187:DXB393188 DNF393187:DNF393188 DDJ393187:DDJ393188 CTN393187:CTN393188 CJR393187:CJR393188 BZV393187:BZV393188 BPZ393187:BPZ393188 BGD393187:BGD393188 AWH393187:AWH393188 AML393187:AML393188 ACP393187:ACP393188 ST393187:ST393188 IX393187:IX393188 WVJ327651:WVJ327652 WLN327651:WLN327652 WBR327651:WBR327652 VRV327651:VRV327652 VHZ327651:VHZ327652 UYD327651:UYD327652 UOH327651:UOH327652 UEL327651:UEL327652 TUP327651:TUP327652 TKT327651:TKT327652 TAX327651:TAX327652 SRB327651:SRB327652 SHF327651:SHF327652 RXJ327651:RXJ327652 RNN327651:RNN327652 RDR327651:RDR327652 QTV327651:QTV327652 QJZ327651:QJZ327652 QAD327651:QAD327652 PQH327651:PQH327652 PGL327651:PGL327652 OWP327651:OWP327652 OMT327651:OMT327652 OCX327651:OCX327652 NTB327651:NTB327652 NJF327651:NJF327652 MZJ327651:MZJ327652 MPN327651:MPN327652 MFR327651:MFR327652 LVV327651:LVV327652 LLZ327651:LLZ327652 LCD327651:LCD327652 KSH327651:KSH327652 KIL327651:KIL327652 JYP327651:JYP327652 JOT327651:JOT327652 JEX327651:JEX327652 IVB327651:IVB327652 ILF327651:ILF327652 IBJ327651:IBJ327652 HRN327651:HRN327652 HHR327651:HHR327652 GXV327651:GXV327652 GNZ327651:GNZ327652 GED327651:GED327652 FUH327651:FUH327652 FKL327651:FKL327652 FAP327651:FAP327652 EQT327651:EQT327652 EGX327651:EGX327652 DXB327651:DXB327652 DNF327651:DNF327652 DDJ327651:DDJ327652 CTN327651:CTN327652 CJR327651:CJR327652 BZV327651:BZV327652 BPZ327651:BPZ327652 BGD327651:BGD327652 AWH327651:AWH327652 AML327651:AML327652 ACP327651:ACP327652 ST327651:ST327652 IX327651:IX327652 WVJ262115:WVJ262116 WLN262115:WLN262116 WBR262115:WBR262116 VRV262115:VRV262116 VHZ262115:VHZ262116 UYD262115:UYD262116 UOH262115:UOH262116 UEL262115:UEL262116 TUP262115:TUP262116 TKT262115:TKT262116 TAX262115:TAX262116 SRB262115:SRB262116 SHF262115:SHF262116 RXJ262115:RXJ262116 RNN262115:RNN262116 RDR262115:RDR262116 QTV262115:QTV262116 QJZ262115:QJZ262116 QAD262115:QAD262116 PQH262115:PQH262116 PGL262115:PGL262116 OWP262115:OWP262116 OMT262115:OMT262116 OCX262115:OCX262116 NTB262115:NTB262116 NJF262115:NJF262116 MZJ262115:MZJ262116 MPN262115:MPN262116 MFR262115:MFR262116 LVV262115:LVV262116 LLZ262115:LLZ262116 LCD262115:LCD262116 KSH262115:KSH262116 KIL262115:KIL262116 JYP262115:JYP262116 JOT262115:JOT262116 JEX262115:JEX262116 IVB262115:IVB262116 ILF262115:ILF262116 IBJ262115:IBJ262116 HRN262115:HRN262116 HHR262115:HHR262116 GXV262115:GXV262116 GNZ262115:GNZ262116 GED262115:GED262116 FUH262115:FUH262116 FKL262115:FKL262116 FAP262115:FAP262116 EQT262115:EQT262116 EGX262115:EGX262116 DXB262115:DXB262116 DNF262115:DNF262116 DDJ262115:DDJ262116 CTN262115:CTN262116 CJR262115:CJR262116 BZV262115:BZV262116 BPZ262115:BPZ262116 BGD262115:BGD262116 AWH262115:AWH262116 AML262115:AML262116 ACP262115:ACP262116 ST262115:ST262116 IX262115:IX262116 WVJ196579:WVJ196580 WLN196579:WLN196580 WBR196579:WBR196580 VRV196579:VRV196580 VHZ196579:VHZ196580 UYD196579:UYD196580 UOH196579:UOH196580 UEL196579:UEL196580 TUP196579:TUP196580 TKT196579:TKT196580 TAX196579:TAX196580 SRB196579:SRB196580 SHF196579:SHF196580 RXJ196579:RXJ196580 RNN196579:RNN196580 RDR196579:RDR196580 QTV196579:QTV196580 QJZ196579:QJZ196580 QAD196579:QAD196580 PQH196579:PQH196580 PGL196579:PGL196580 OWP196579:OWP196580 OMT196579:OMT196580 OCX196579:OCX196580 NTB196579:NTB196580 NJF196579:NJF196580 MZJ196579:MZJ196580 MPN196579:MPN196580 MFR196579:MFR196580 LVV196579:LVV196580 LLZ196579:LLZ196580 LCD196579:LCD196580 KSH196579:KSH196580 KIL196579:KIL196580 JYP196579:JYP196580 JOT196579:JOT196580 JEX196579:JEX196580 IVB196579:IVB196580 ILF196579:ILF196580 IBJ196579:IBJ196580 HRN196579:HRN196580 HHR196579:HHR196580 GXV196579:GXV196580 GNZ196579:GNZ196580 GED196579:GED196580 FUH196579:FUH196580 FKL196579:FKL196580 FAP196579:FAP196580 EQT196579:EQT196580 EGX196579:EGX196580 DXB196579:DXB196580 DNF196579:DNF196580 DDJ196579:DDJ196580 CTN196579:CTN196580 CJR196579:CJR196580 BZV196579:BZV196580 BPZ196579:BPZ196580 BGD196579:BGD196580 AWH196579:AWH196580 AML196579:AML196580 ACP196579:ACP196580 ST196579:ST196580 IX196579:IX196580 WVJ131043:WVJ131044 WLN131043:WLN131044 WBR131043:WBR131044 VRV131043:VRV131044 VHZ131043:VHZ131044 UYD131043:UYD131044 UOH131043:UOH131044 UEL131043:UEL131044 TUP131043:TUP131044 TKT131043:TKT131044 TAX131043:TAX131044 SRB131043:SRB131044 SHF131043:SHF131044 RXJ131043:RXJ131044 RNN131043:RNN131044 RDR131043:RDR131044 QTV131043:QTV131044 QJZ131043:QJZ131044 QAD131043:QAD131044 PQH131043:PQH131044 PGL131043:PGL131044 OWP131043:OWP131044 OMT131043:OMT131044 OCX131043:OCX131044 NTB131043:NTB131044 NJF131043:NJF131044 MZJ131043:MZJ131044 MPN131043:MPN131044 MFR131043:MFR131044 LVV131043:LVV131044 LLZ131043:LLZ131044 LCD131043:LCD131044 KSH131043:KSH131044 KIL131043:KIL131044 JYP131043:JYP131044 JOT131043:JOT131044 JEX131043:JEX131044 IVB131043:IVB131044 ILF131043:ILF131044 IBJ131043:IBJ131044 HRN131043:HRN131044 HHR131043:HHR131044 GXV131043:GXV131044 GNZ131043:GNZ131044 GED131043:GED131044 FUH131043:FUH131044 FKL131043:FKL131044 FAP131043:FAP131044 EQT131043:EQT131044 EGX131043:EGX131044 DXB131043:DXB131044 DNF131043:DNF131044 DDJ131043:DDJ131044 CTN131043:CTN131044 CJR131043:CJR131044 BZV131043:BZV131044 BPZ131043:BPZ131044 BGD131043:BGD131044 AWH131043:AWH131044 AML131043:AML131044 ACP131043:ACP131044 ST131043:ST131044 IX131043:IX131044 WVJ65507:WVJ65508 WLN65507:WLN65508 WBR65507:WBR65508 VRV65507:VRV65508 VHZ65507:VHZ65508 UYD65507:UYD65508 UOH65507:UOH65508 UEL65507:UEL65508 TUP65507:TUP65508 TKT65507:TKT65508 TAX65507:TAX65508 SRB65507:SRB65508 SHF65507:SHF65508 RXJ65507:RXJ65508 RNN65507:RNN65508 RDR65507:RDR65508 QTV65507:QTV65508 QJZ65507:QJZ65508 QAD65507:QAD65508 PQH65507:PQH65508 PGL65507:PGL65508 OWP65507:OWP65508 OMT65507:OMT65508 OCX65507:OCX65508 NTB65507:NTB65508 NJF65507:NJF65508 MZJ65507:MZJ65508 MPN65507:MPN65508 MFR65507:MFR65508 LVV65507:LVV65508 LLZ65507:LLZ65508 LCD65507:LCD65508 KSH65507:KSH65508 KIL65507:KIL65508 JYP65507:JYP65508 JOT65507:JOT65508 JEX65507:JEX65508 IVB65507:IVB65508 ILF65507:ILF65508 IBJ65507:IBJ65508 HRN65507:HRN65508 HHR65507:HHR65508 GXV65507:GXV65508 GNZ65507:GNZ65508 GED65507:GED65508 FUH65507:FUH65508 FKL65507:FKL65508 FAP65507:FAP65508 EQT65507:EQT65508 EGX65507:EGX65508 DXB65507:DXB65508 DNF65507:DNF65508 DDJ65507:DDJ65508 CTN65507:CTN65508 CJR65507:CJR65508 BZV65507:BZV65508 BPZ65507:BPZ65508 BGD65507:BGD65508 AWH65507:AWH65508 AML65507:AML65508 ACP65507:ACP65508 ST65507:ST65508 D131042:D131043 D196578:D196579 D262114:D262115 D327650:D327651 D393186:D393187 D458722:D458723 D524258:D524259 D589794:D589795 D655330:D655331 D720866:D720867 D786402:D786403 D851938:D851939 D917474:D917475 D65506:D65507 WLL12 WBP12 VRT12 VHX12 UYB12 UOF12 UEJ12 TUN12 TKR12 TAV12 SQZ12 SHD12 RXH12 RNL12 RDP12 QTT12 QJX12 QAB12 PQF12 PGJ12 OWN12 OMR12 OCV12 NSZ12 NJD12 MZH12 MPL12 MFP12 LVT12 LLX12 LCB12 KSF12 KIJ12 JYN12 JOR12 JEV12 IUZ12 ILD12 IBH12 HRL12 HHP12 GXT12 GNX12 GEB12 FUF12 FKJ12 FAN12 EQR12 EGV12 DWZ12 DND12 DDH12 CTL12 CJP12 BZT12 BPX12 BGB12 AWF12 AMJ12 ACN12 SR12 IV12 WVH12" xr:uid="{00000000-0002-0000-0300-000001000000}">
      <formula1>#REF!</formula1>
    </dataValidation>
    <dataValidation type="list" allowBlank="1" showErrorMessage="1" promptTitle="Study Rating" prompt="Choose from list" sqref="WVJ983021 IX65517 ST65517 ACP65517 AML65517 AWH65517 BGD65517 BPZ65517 BZV65517 CJR65517 CTN65517 DDJ65517 DNF65517 DXB65517 EGX65517 EQT65517 FAP65517 FKL65517 FUH65517 GED65517 GNZ65517 GXV65517 HHR65517 HRN65517 IBJ65517 ILF65517 IVB65517 JEX65517 JOT65517 JYP65517 KIL65517 KSH65517 LCD65517 LLZ65517 LVV65517 MFR65517 MPN65517 MZJ65517 NJF65517 NTB65517 OCX65517 OMT65517 OWP65517 PGL65517 PQH65517 QAD65517 QJZ65517 QTV65517 RDR65517 RNN65517 RXJ65517 SHF65517 SRB65517 TAX65517 TKT65517 TUP65517 UEL65517 UOH65517 UYD65517 VHZ65517 VRV65517 WBR65517 WLN65517 WVJ65517 IX131053 ST131053 ACP131053 AML131053 AWH131053 BGD131053 BPZ131053 BZV131053 CJR131053 CTN131053 DDJ131053 DNF131053 DXB131053 EGX131053 EQT131053 FAP131053 FKL131053 FUH131053 GED131053 GNZ131053 GXV131053 HHR131053 HRN131053 IBJ131053 ILF131053 IVB131053 JEX131053 JOT131053 JYP131053 KIL131053 KSH131053 LCD131053 LLZ131053 LVV131053 MFR131053 MPN131053 MZJ131053 NJF131053 NTB131053 OCX131053 OMT131053 OWP131053 PGL131053 PQH131053 QAD131053 QJZ131053 QTV131053 RDR131053 RNN131053 RXJ131053 SHF131053 SRB131053 TAX131053 TKT131053 TUP131053 UEL131053 UOH131053 UYD131053 VHZ131053 VRV131053 WBR131053 WLN131053 WVJ131053 IX196589 ST196589 ACP196589 AML196589 AWH196589 BGD196589 BPZ196589 BZV196589 CJR196589 CTN196589 DDJ196589 DNF196589 DXB196589 EGX196589 EQT196589 FAP196589 FKL196589 FUH196589 GED196589 GNZ196589 GXV196589 HHR196589 HRN196589 IBJ196589 ILF196589 IVB196589 JEX196589 JOT196589 JYP196589 KIL196589 KSH196589 LCD196589 LLZ196589 LVV196589 MFR196589 MPN196589 MZJ196589 NJF196589 NTB196589 OCX196589 OMT196589 OWP196589 PGL196589 PQH196589 QAD196589 QJZ196589 QTV196589 RDR196589 RNN196589 RXJ196589 SHF196589 SRB196589 TAX196589 TKT196589 TUP196589 UEL196589 UOH196589 UYD196589 VHZ196589 VRV196589 WBR196589 WLN196589 WVJ196589 IX262125 ST262125 ACP262125 AML262125 AWH262125 BGD262125 BPZ262125 BZV262125 CJR262125 CTN262125 DDJ262125 DNF262125 DXB262125 EGX262125 EQT262125 FAP262125 FKL262125 FUH262125 GED262125 GNZ262125 GXV262125 HHR262125 HRN262125 IBJ262125 ILF262125 IVB262125 JEX262125 JOT262125 JYP262125 KIL262125 KSH262125 LCD262125 LLZ262125 LVV262125 MFR262125 MPN262125 MZJ262125 NJF262125 NTB262125 OCX262125 OMT262125 OWP262125 PGL262125 PQH262125 QAD262125 QJZ262125 QTV262125 RDR262125 RNN262125 RXJ262125 SHF262125 SRB262125 TAX262125 TKT262125 TUP262125 UEL262125 UOH262125 UYD262125 VHZ262125 VRV262125 WBR262125 WLN262125 WVJ262125 IX327661 ST327661 ACP327661 AML327661 AWH327661 BGD327661 BPZ327661 BZV327661 CJR327661 CTN327661 DDJ327661 DNF327661 DXB327661 EGX327661 EQT327661 FAP327661 FKL327661 FUH327661 GED327661 GNZ327661 GXV327661 HHR327661 HRN327661 IBJ327661 ILF327661 IVB327661 JEX327661 JOT327661 JYP327661 KIL327661 KSH327661 LCD327661 LLZ327661 LVV327661 MFR327661 MPN327661 MZJ327661 NJF327661 NTB327661 OCX327661 OMT327661 OWP327661 PGL327661 PQH327661 QAD327661 QJZ327661 QTV327661 RDR327661 RNN327661 RXJ327661 SHF327661 SRB327661 TAX327661 TKT327661 TUP327661 UEL327661 UOH327661 UYD327661 VHZ327661 VRV327661 WBR327661 WLN327661 WVJ327661 IX393197 ST393197 ACP393197 AML393197 AWH393197 BGD393197 BPZ393197 BZV393197 CJR393197 CTN393197 DDJ393197 DNF393197 DXB393197 EGX393197 EQT393197 FAP393197 FKL393197 FUH393197 GED393197 GNZ393197 GXV393197 HHR393197 HRN393197 IBJ393197 ILF393197 IVB393197 JEX393197 JOT393197 JYP393197 KIL393197 KSH393197 LCD393197 LLZ393197 LVV393197 MFR393197 MPN393197 MZJ393197 NJF393197 NTB393197 OCX393197 OMT393197 OWP393197 PGL393197 PQH393197 QAD393197 QJZ393197 QTV393197 RDR393197 RNN393197 RXJ393197 SHF393197 SRB393197 TAX393197 TKT393197 TUP393197 UEL393197 UOH393197 UYD393197 VHZ393197 VRV393197 WBR393197 WLN393197 WVJ393197 IX458733 ST458733 ACP458733 AML458733 AWH458733 BGD458733 BPZ458733 BZV458733 CJR458733 CTN458733 DDJ458733 DNF458733 DXB458733 EGX458733 EQT458733 FAP458733 FKL458733 FUH458733 GED458733 GNZ458733 GXV458733 HHR458733 HRN458733 IBJ458733 ILF458733 IVB458733 JEX458733 JOT458733 JYP458733 KIL458733 KSH458733 LCD458733 LLZ458733 LVV458733 MFR458733 MPN458733 MZJ458733 NJF458733 NTB458733 OCX458733 OMT458733 OWP458733 PGL458733 PQH458733 QAD458733 QJZ458733 QTV458733 RDR458733 RNN458733 RXJ458733 SHF458733 SRB458733 TAX458733 TKT458733 TUP458733 UEL458733 UOH458733 UYD458733 VHZ458733 VRV458733 WBR458733 WLN458733 WVJ458733 IX524269 ST524269 ACP524269 AML524269 AWH524269 BGD524269 BPZ524269 BZV524269 CJR524269 CTN524269 DDJ524269 DNF524269 DXB524269 EGX524269 EQT524269 FAP524269 FKL524269 FUH524269 GED524269 GNZ524269 GXV524269 HHR524269 HRN524269 IBJ524269 ILF524269 IVB524269 JEX524269 JOT524269 JYP524269 KIL524269 KSH524269 LCD524269 LLZ524269 LVV524269 MFR524269 MPN524269 MZJ524269 NJF524269 NTB524269 OCX524269 OMT524269 OWP524269 PGL524269 PQH524269 QAD524269 QJZ524269 QTV524269 RDR524269 RNN524269 RXJ524269 SHF524269 SRB524269 TAX524269 TKT524269 TUP524269 UEL524269 UOH524269 UYD524269 VHZ524269 VRV524269 WBR524269 WLN524269 WVJ524269 IX589805 ST589805 ACP589805 AML589805 AWH589805 BGD589805 BPZ589805 BZV589805 CJR589805 CTN589805 DDJ589805 DNF589805 DXB589805 EGX589805 EQT589805 FAP589805 FKL589805 FUH589805 GED589805 GNZ589805 GXV589805 HHR589805 HRN589805 IBJ589805 ILF589805 IVB589805 JEX589805 JOT589805 JYP589805 KIL589805 KSH589805 LCD589805 LLZ589805 LVV589805 MFR589805 MPN589805 MZJ589805 NJF589805 NTB589805 OCX589805 OMT589805 OWP589805 PGL589805 PQH589805 QAD589805 QJZ589805 QTV589805 RDR589805 RNN589805 RXJ589805 SHF589805 SRB589805 TAX589805 TKT589805 TUP589805 UEL589805 UOH589805 UYD589805 VHZ589805 VRV589805 WBR589805 WLN589805 WVJ589805 IX655341 ST655341 ACP655341 AML655341 AWH655341 BGD655341 BPZ655341 BZV655341 CJR655341 CTN655341 DDJ655341 DNF655341 DXB655341 EGX655341 EQT655341 FAP655341 FKL655341 FUH655341 GED655341 GNZ655341 GXV655341 HHR655341 HRN655341 IBJ655341 ILF655341 IVB655341 JEX655341 JOT655341 JYP655341 KIL655341 KSH655341 LCD655341 LLZ655341 LVV655341 MFR655341 MPN655341 MZJ655341 NJF655341 NTB655341 OCX655341 OMT655341 OWP655341 PGL655341 PQH655341 QAD655341 QJZ655341 QTV655341 RDR655341 RNN655341 RXJ655341 SHF655341 SRB655341 TAX655341 TKT655341 TUP655341 UEL655341 UOH655341 UYD655341 VHZ655341 VRV655341 WBR655341 WLN655341 WVJ655341 IX720877 ST720877 ACP720877 AML720877 AWH720877 BGD720877 BPZ720877 BZV720877 CJR720877 CTN720877 DDJ720877 DNF720877 DXB720877 EGX720877 EQT720877 FAP720877 FKL720877 FUH720877 GED720877 GNZ720877 GXV720877 HHR720877 HRN720877 IBJ720877 ILF720877 IVB720877 JEX720877 JOT720877 JYP720877 KIL720877 KSH720877 LCD720877 LLZ720877 LVV720877 MFR720877 MPN720877 MZJ720877 NJF720877 NTB720877 OCX720877 OMT720877 OWP720877 PGL720877 PQH720877 QAD720877 QJZ720877 QTV720877 RDR720877 RNN720877 RXJ720877 SHF720877 SRB720877 TAX720877 TKT720877 TUP720877 UEL720877 UOH720877 UYD720877 VHZ720877 VRV720877 WBR720877 WLN720877 WVJ720877 IX786413 ST786413 ACP786413 AML786413 AWH786413 BGD786413 BPZ786413 BZV786413 CJR786413 CTN786413 DDJ786413 DNF786413 DXB786413 EGX786413 EQT786413 FAP786413 FKL786413 FUH786413 GED786413 GNZ786413 GXV786413 HHR786413 HRN786413 IBJ786413 ILF786413 IVB786413 JEX786413 JOT786413 JYP786413 KIL786413 KSH786413 LCD786413 LLZ786413 LVV786413 MFR786413 MPN786413 MZJ786413 NJF786413 NTB786413 OCX786413 OMT786413 OWP786413 PGL786413 PQH786413 QAD786413 QJZ786413 QTV786413 RDR786413 RNN786413 RXJ786413 SHF786413 SRB786413 TAX786413 TKT786413 TUP786413 UEL786413 UOH786413 UYD786413 VHZ786413 VRV786413 WBR786413 WLN786413 WVJ786413 IX851949 ST851949 ACP851949 AML851949 AWH851949 BGD851949 BPZ851949 BZV851949 CJR851949 CTN851949 DDJ851949 DNF851949 DXB851949 EGX851949 EQT851949 FAP851949 FKL851949 FUH851949 GED851949 GNZ851949 GXV851949 HHR851949 HRN851949 IBJ851949 ILF851949 IVB851949 JEX851949 JOT851949 JYP851949 KIL851949 KSH851949 LCD851949 LLZ851949 LVV851949 MFR851949 MPN851949 MZJ851949 NJF851949 NTB851949 OCX851949 OMT851949 OWP851949 PGL851949 PQH851949 QAD851949 QJZ851949 QTV851949 RDR851949 RNN851949 RXJ851949 SHF851949 SRB851949 TAX851949 TKT851949 TUP851949 UEL851949 UOH851949 UYD851949 VHZ851949 VRV851949 WBR851949 WLN851949 WVJ851949 IX917485 ST917485 ACP917485 AML917485 AWH917485 BGD917485 BPZ917485 BZV917485 CJR917485 CTN917485 DDJ917485 DNF917485 DXB917485 EGX917485 EQT917485 FAP917485 FKL917485 FUH917485 GED917485 GNZ917485 GXV917485 HHR917485 HRN917485 IBJ917485 ILF917485 IVB917485 JEX917485 JOT917485 JYP917485 KIL917485 KSH917485 LCD917485 LLZ917485 LVV917485 MFR917485 MPN917485 MZJ917485 NJF917485 NTB917485 OCX917485 OMT917485 OWP917485 PGL917485 PQH917485 QAD917485 QJZ917485 QTV917485 RDR917485 RNN917485 RXJ917485 SHF917485 SRB917485 TAX917485 TKT917485 TUP917485 UEL917485 UOH917485 UYD917485 VHZ917485 VRV917485 WBR917485 WLN917485 WVJ917485 IX983021 ST983021 ACP983021 AML983021 AWH983021 BGD983021 BPZ983021 BZV983021 CJR983021 CTN983021 DDJ983021 DNF983021 DXB983021 EGX983021 EQT983021 FAP983021 FKL983021 FUH983021 GED983021 GNZ983021 GXV983021 HHR983021 HRN983021 IBJ983021 ILF983021 IVB983021 JEX983021 JOT983021 JYP983021 KIL983021 KSH983021 LCD983021 LLZ983021 LVV983021 MFR983021 MPN983021 MZJ983021 NJF983021 NTB983021 OCX983021 OMT983021 OWP983021 PGL983021 PQH983021 QAD983021 QJZ983021 QTV983021 RDR983021 RNN983021 RXJ983021 SHF983021 SRB983021 TAX983021 TKT983021 TUP983021 UEL983021 UOH983021 UYD983021 VHZ983021 VRV983021 WBR983021 WLN983021 D983020 D917484 D851948 D786412 D720876 D655340 D589804 D524268 D458732 D393196 D327660 D262124 D196588 D131052 D65516" xr:uid="{00000000-0002-0000-0300-000002000000}">
      <formula1>#REF!</formula1>
    </dataValidation>
    <dataValidation type="list" allowBlank="1" showErrorMessage="1" sqref="D131038 D196574 D262110 D327646 D393182 D458718 D524254 D589790 D655326 D720862 D786398 D851934 D917470 D983006 D65502" xr:uid="{00000000-0002-0000-0300-000003000000}">
      <formula1>#REF!</formula1>
    </dataValidation>
  </dataValidations>
  <printOptions horizontalCentered="1" gridLines="1"/>
  <pageMargins left="0.25" right="0.25" top="0.75" bottom="0.75" header="0.3" footer="0.3"/>
  <pageSetup scale="69" fitToHeight="7" orientation="portrait" r:id="rId1"/>
  <headerFooter alignWithMargins="0">
    <oddFooter>&amp;LCLEAR Study Review Guide, Page &amp;P of &amp;N&amp;R&amp;A</oddFooter>
  </headerFooter>
  <extLst>
    <ext xmlns:x14="http://schemas.microsoft.com/office/spreadsheetml/2009/9/main" uri="{CCE6A557-97BC-4b89-ADB6-D9C93CAAB3DF}">
      <x14:dataValidations xmlns:xm="http://schemas.microsoft.com/office/excel/2006/main" count="1">
        <x14:dataValidation type="list" allowBlank="1" showErrorMessage="1" xr:uid="{00000000-0002-0000-0300-000004000000}">
          <x14:formula1>
            <xm:f>Validation!$A$1:$A$3</xm:f>
          </x14:formula1>
          <xm:sqref>D8 D10:D11 D4:D6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B54"/>
  <sheetViews>
    <sheetView zoomScaleNormal="100" workbookViewId="0">
      <selection activeCell="E5" sqref="E5"/>
    </sheetView>
  </sheetViews>
  <sheetFormatPr defaultColWidth="8.81640625" defaultRowHeight="12" x14ac:dyDescent="0.3"/>
  <cols>
    <col min="1" max="1" width="28.453125" style="28" customWidth="1"/>
    <col min="2" max="2" width="56.6328125" style="28" customWidth="1"/>
    <col min="3" max="3" width="8.81640625" style="28" customWidth="1"/>
    <col min="4" max="4" width="16.1796875" style="27" bestFit="1" customWidth="1"/>
    <col min="5" max="5" width="38.453125" style="26" customWidth="1"/>
    <col min="6" max="6" width="9.6328125" style="58" customWidth="1"/>
    <col min="7" max="7" width="25.36328125" style="58" customWidth="1"/>
    <col min="8" max="8" width="24.453125" style="10" customWidth="1"/>
    <col min="9" max="9" width="24.81640625" style="10" customWidth="1"/>
    <col min="10" max="10" width="14" style="10" customWidth="1"/>
    <col min="11" max="11" width="15.81640625" style="10" customWidth="1"/>
    <col min="12" max="254" width="9.1796875" style="10"/>
    <col min="255" max="255" width="4.6328125" style="10" customWidth="1"/>
    <col min="256" max="256" width="56.6328125" style="10" customWidth="1"/>
    <col min="257" max="257" width="15.6328125" style="10" customWidth="1"/>
    <col min="258" max="258" width="64.6328125" style="10" customWidth="1"/>
    <col min="259" max="259" width="10.6328125" style="10" customWidth="1"/>
    <col min="260" max="260" width="9.1796875" style="10"/>
    <col min="261" max="261" width="0" style="10" hidden="1" customWidth="1"/>
    <col min="262" max="510" width="9.1796875" style="10"/>
    <col min="511" max="511" width="4.6328125" style="10" customWidth="1"/>
    <col min="512" max="512" width="56.6328125" style="10" customWidth="1"/>
    <col min="513" max="513" width="15.6328125" style="10" customWidth="1"/>
    <col min="514" max="514" width="64.6328125" style="10" customWidth="1"/>
    <col min="515" max="515" width="10.6328125" style="10" customWidth="1"/>
    <col min="516" max="516" width="9.1796875" style="10"/>
    <col min="517" max="517" width="0" style="10" hidden="1" customWidth="1"/>
    <col min="518" max="766" width="9.1796875" style="10"/>
    <col min="767" max="767" width="4.6328125" style="10" customWidth="1"/>
    <col min="768" max="768" width="56.6328125" style="10" customWidth="1"/>
    <col min="769" max="769" width="15.6328125" style="10" customWidth="1"/>
    <col min="770" max="770" width="64.6328125" style="10" customWidth="1"/>
    <col min="771" max="771" width="10.6328125" style="10" customWidth="1"/>
    <col min="772" max="772" width="9.1796875" style="10"/>
    <col min="773" max="773" width="0" style="10" hidden="1" customWidth="1"/>
    <col min="774" max="1022" width="9.1796875" style="10"/>
    <col min="1023" max="1023" width="4.6328125" style="10" customWidth="1"/>
    <col min="1024" max="1024" width="56.6328125" style="10" customWidth="1"/>
    <col min="1025" max="1025" width="15.6328125" style="10" customWidth="1"/>
    <col min="1026" max="1026" width="64.6328125" style="10" customWidth="1"/>
    <col min="1027" max="1027" width="10.6328125" style="10" customWidth="1"/>
    <col min="1028" max="1028" width="9.1796875" style="10"/>
    <col min="1029" max="1029" width="0" style="10" hidden="1" customWidth="1"/>
    <col min="1030" max="1278" width="9.1796875" style="10"/>
    <col min="1279" max="1279" width="4.6328125" style="10" customWidth="1"/>
    <col min="1280" max="1280" width="56.6328125" style="10" customWidth="1"/>
    <col min="1281" max="1281" width="15.6328125" style="10" customWidth="1"/>
    <col min="1282" max="1282" width="64.6328125" style="10" customWidth="1"/>
    <col min="1283" max="1283" width="10.6328125" style="10" customWidth="1"/>
    <col min="1284" max="1284" width="9.1796875" style="10"/>
    <col min="1285" max="1285" width="0" style="10" hidden="1" customWidth="1"/>
    <col min="1286" max="1534" width="9.1796875" style="10"/>
    <col min="1535" max="1535" width="4.6328125" style="10" customWidth="1"/>
    <col min="1536" max="1536" width="56.6328125" style="10" customWidth="1"/>
    <col min="1537" max="1537" width="15.6328125" style="10" customWidth="1"/>
    <col min="1538" max="1538" width="64.6328125" style="10" customWidth="1"/>
    <col min="1539" max="1539" width="10.6328125" style="10" customWidth="1"/>
    <col min="1540" max="1540" width="9.1796875" style="10"/>
    <col min="1541" max="1541" width="0" style="10" hidden="1" customWidth="1"/>
    <col min="1542" max="1790" width="9.1796875" style="10"/>
    <col min="1791" max="1791" width="4.6328125" style="10" customWidth="1"/>
    <col min="1792" max="1792" width="56.6328125" style="10" customWidth="1"/>
    <col min="1793" max="1793" width="15.6328125" style="10" customWidth="1"/>
    <col min="1794" max="1794" width="64.6328125" style="10" customWidth="1"/>
    <col min="1795" max="1795" width="10.6328125" style="10" customWidth="1"/>
    <col min="1796" max="1796" width="9.1796875" style="10"/>
    <col min="1797" max="1797" width="0" style="10" hidden="1" customWidth="1"/>
    <col min="1798" max="2046" width="9.1796875" style="10"/>
    <col min="2047" max="2047" width="4.6328125" style="10" customWidth="1"/>
    <col min="2048" max="2048" width="56.6328125" style="10" customWidth="1"/>
    <col min="2049" max="2049" width="15.6328125" style="10" customWidth="1"/>
    <col min="2050" max="2050" width="64.6328125" style="10" customWidth="1"/>
    <col min="2051" max="2051" width="10.6328125" style="10" customWidth="1"/>
    <col min="2052" max="2052" width="9.1796875" style="10"/>
    <col min="2053" max="2053" width="0" style="10" hidden="1" customWidth="1"/>
    <col min="2054" max="2302" width="9.1796875" style="10"/>
    <col min="2303" max="2303" width="4.6328125" style="10" customWidth="1"/>
    <col min="2304" max="2304" width="56.6328125" style="10" customWidth="1"/>
    <col min="2305" max="2305" width="15.6328125" style="10" customWidth="1"/>
    <col min="2306" max="2306" width="64.6328125" style="10" customWidth="1"/>
    <col min="2307" max="2307" width="10.6328125" style="10" customWidth="1"/>
    <col min="2308" max="2308" width="9.1796875" style="10"/>
    <col min="2309" max="2309" width="0" style="10" hidden="1" customWidth="1"/>
    <col min="2310" max="2558" width="9.1796875" style="10"/>
    <col min="2559" max="2559" width="4.6328125" style="10" customWidth="1"/>
    <col min="2560" max="2560" width="56.6328125" style="10" customWidth="1"/>
    <col min="2561" max="2561" width="15.6328125" style="10" customWidth="1"/>
    <col min="2562" max="2562" width="64.6328125" style="10" customWidth="1"/>
    <col min="2563" max="2563" width="10.6328125" style="10" customWidth="1"/>
    <col min="2564" max="2564" width="9.1796875" style="10"/>
    <col min="2565" max="2565" width="0" style="10" hidden="1" customWidth="1"/>
    <col min="2566" max="2814" width="9.1796875" style="10"/>
    <col min="2815" max="2815" width="4.6328125" style="10" customWidth="1"/>
    <col min="2816" max="2816" width="56.6328125" style="10" customWidth="1"/>
    <col min="2817" max="2817" width="15.6328125" style="10" customWidth="1"/>
    <col min="2818" max="2818" width="64.6328125" style="10" customWidth="1"/>
    <col min="2819" max="2819" width="10.6328125" style="10" customWidth="1"/>
    <col min="2820" max="2820" width="9.1796875" style="10"/>
    <col min="2821" max="2821" width="0" style="10" hidden="1" customWidth="1"/>
    <col min="2822" max="3070" width="9.1796875" style="10"/>
    <col min="3071" max="3071" width="4.6328125" style="10" customWidth="1"/>
    <col min="3072" max="3072" width="56.6328125" style="10" customWidth="1"/>
    <col min="3073" max="3073" width="15.6328125" style="10" customWidth="1"/>
    <col min="3074" max="3074" width="64.6328125" style="10" customWidth="1"/>
    <col min="3075" max="3075" width="10.6328125" style="10" customWidth="1"/>
    <col min="3076" max="3076" width="9.1796875" style="10"/>
    <col min="3077" max="3077" width="0" style="10" hidden="1" customWidth="1"/>
    <col min="3078" max="3326" width="9.1796875" style="10"/>
    <col min="3327" max="3327" width="4.6328125" style="10" customWidth="1"/>
    <col min="3328" max="3328" width="56.6328125" style="10" customWidth="1"/>
    <col min="3329" max="3329" width="15.6328125" style="10" customWidth="1"/>
    <col min="3330" max="3330" width="64.6328125" style="10" customWidth="1"/>
    <col min="3331" max="3331" width="10.6328125" style="10" customWidth="1"/>
    <col min="3332" max="3332" width="9.1796875" style="10"/>
    <col min="3333" max="3333" width="0" style="10" hidden="1" customWidth="1"/>
    <col min="3334" max="3582" width="9.1796875" style="10"/>
    <col min="3583" max="3583" width="4.6328125" style="10" customWidth="1"/>
    <col min="3584" max="3584" width="56.6328125" style="10" customWidth="1"/>
    <col min="3585" max="3585" width="15.6328125" style="10" customWidth="1"/>
    <col min="3586" max="3586" width="64.6328125" style="10" customWidth="1"/>
    <col min="3587" max="3587" width="10.6328125" style="10" customWidth="1"/>
    <col min="3588" max="3588" width="9.1796875" style="10"/>
    <col min="3589" max="3589" width="0" style="10" hidden="1" customWidth="1"/>
    <col min="3590" max="3838" width="9.1796875" style="10"/>
    <col min="3839" max="3839" width="4.6328125" style="10" customWidth="1"/>
    <col min="3840" max="3840" width="56.6328125" style="10" customWidth="1"/>
    <col min="3841" max="3841" width="15.6328125" style="10" customWidth="1"/>
    <col min="3842" max="3842" width="64.6328125" style="10" customWidth="1"/>
    <col min="3843" max="3843" width="10.6328125" style="10" customWidth="1"/>
    <col min="3844" max="3844" width="9.1796875" style="10"/>
    <col min="3845" max="3845" width="0" style="10" hidden="1" customWidth="1"/>
    <col min="3846" max="4094" width="9.1796875" style="10"/>
    <col min="4095" max="4095" width="4.6328125" style="10" customWidth="1"/>
    <col min="4096" max="4096" width="56.6328125" style="10" customWidth="1"/>
    <col min="4097" max="4097" width="15.6328125" style="10" customWidth="1"/>
    <col min="4098" max="4098" width="64.6328125" style="10" customWidth="1"/>
    <col min="4099" max="4099" width="10.6328125" style="10" customWidth="1"/>
    <col min="4100" max="4100" width="9.1796875" style="10"/>
    <col min="4101" max="4101" width="0" style="10" hidden="1" customWidth="1"/>
    <col min="4102" max="4350" width="9.1796875" style="10"/>
    <col min="4351" max="4351" width="4.6328125" style="10" customWidth="1"/>
    <col min="4352" max="4352" width="56.6328125" style="10" customWidth="1"/>
    <col min="4353" max="4353" width="15.6328125" style="10" customWidth="1"/>
    <col min="4354" max="4354" width="64.6328125" style="10" customWidth="1"/>
    <col min="4355" max="4355" width="10.6328125" style="10" customWidth="1"/>
    <col min="4356" max="4356" width="9.1796875" style="10"/>
    <col min="4357" max="4357" width="0" style="10" hidden="1" customWidth="1"/>
    <col min="4358" max="4606" width="9.1796875" style="10"/>
    <col min="4607" max="4607" width="4.6328125" style="10" customWidth="1"/>
    <col min="4608" max="4608" width="56.6328125" style="10" customWidth="1"/>
    <col min="4609" max="4609" width="15.6328125" style="10" customWidth="1"/>
    <col min="4610" max="4610" width="64.6328125" style="10" customWidth="1"/>
    <col min="4611" max="4611" width="10.6328125" style="10" customWidth="1"/>
    <col min="4612" max="4612" width="9.1796875" style="10"/>
    <col min="4613" max="4613" width="0" style="10" hidden="1" customWidth="1"/>
    <col min="4614" max="4862" width="9.1796875" style="10"/>
    <col min="4863" max="4863" width="4.6328125" style="10" customWidth="1"/>
    <col min="4864" max="4864" width="56.6328125" style="10" customWidth="1"/>
    <col min="4865" max="4865" width="15.6328125" style="10" customWidth="1"/>
    <col min="4866" max="4866" width="64.6328125" style="10" customWidth="1"/>
    <col min="4867" max="4867" width="10.6328125" style="10" customWidth="1"/>
    <col min="4868" max="4868" width="9.1796875" style="10"/>
    <col min="4869" max="4869" width="0" style="10" hidden="1" customWidth="1"/>
    <col min="4870" max="5118" width="9.1796875" style="10"/>
    <col min="5119" max="5119" width="4.6328125" style="10" customWidth="1"/>
    <col min="5120" max="5120" width="56.6328125" style="10" customWidth="1"/>
    <col min="5121" max="5121" width="15.6328125" style="10" customWidth="1"/>
    <col min="5122" max="5122" width="64.6328125" style="10" customWidth="1"/>
    <col min="5123" max="5123" width="10.6328125" style="10" customWidth="1"/>
    <col min="5124" max="5124" width="9.1796875" style="10"/>
    <col min="5125" max="5125" width="0" style="10" hidden="1" customWidth="1"/>
    <col min="5126" max="5374" width="9.1796875" style="10"/>
    <col min="5375" max="5375" width="4.6328125" style="10" customWidth="1"/>
    <col min="5376" max="5376" width="56.6328125" style="10" customWidth="1"/>
    <col min="5377" max="5377" width="15.6328125" style="10" customWidth="1"/>
    <col min="5378" max="5378" width="64.6328125" style="10" customWidth="1"/>
    <col min="5379" max="5379" width="10.6328125" style="10" customWidth="1"/>
    <col min="5380" max="5380" width="9.1796875" style="10"/>
    <col min="5381" max="5381" width="0" style="10" hidden="1" customWidth="1"/>
    <col min="5382" max="5630" width="9.1796875" style="10"/>
    <col min="5631" max="5631" width="4.6328125" style="10" customWidth="1"/>
    <col min="5632" max="5632" width="56.6328125" style="10" customWidth="1"/>
    <col min="5633" max="5633" width="15.6328125" style="10" customWidth="1"/>
    <col min="5634" max="5634" width="64.6328125" style="10" customWidth="1"/>
    <col min="5635" max="5635" width="10.6328125" style="10" customWidth="1"/>
    <col min="5636" max="5636" width="9.1796875" style="10"/>
    <col min="5637" max="5637" width="0" style="10" hidden="1" customWidth="1"/>
    <col min="5638" max="5886" width="9.1796875" style="10"/>
    <col min="5887" max="5887" width="4.6328125" style="10" customWidth="1"/>
    <col min="5888" max="5888" width="56.6328125" style="10" customWidth="1"/>
    <col min="5889" max="5889" width="15.6328125" style="10" customWidth="1"/>
    <col min="5890" max="5890" width="64.6328125" style="10" customWidth="1"/>
    <col min="5891" max="5891" width="10.6328125" style="10" customWidth="1"/>
    <col min="5892" max="5892" width="9.1796875" style="10"/>
    <col min="5893" max="5893" width="0" style="10" hidden="1" customWidth="1"/>
    <col min="5894" max="6142" width="9.1796875" style="10"/>
    <col min="6143" max="6143" width="4.6328125" style="10" customWidth="1"/>
    <col min="6144" max="6144" width="56.6328125" style="10" customWidth="1"/>
    <col min="6145" max="6145" width="15.6328125" style="10" customWidth="1"/>
    <col min="6146" max="6146" width="64.6328125" style="10" customWidth="1"/>
    <col min="6147" max="6147" width="10.6328125" style="10" customWidth="1"/>
    <col min="6148" max="6148" width="9.1796875" style="10"/>
    <col min="6149" max="6149" width="0" style="10" hidden="1" customWidth="1"/>
    <col min="6150" max="6398" width="9.1796875" style="10"/>
    <col min="6399" max="6399" width="4.6328125" style="10" customWidth="1"/>
    <col min="6400" max="6400" width="56.6328125" style="10" customWidth="1"/>
    <col min="6401" max="6401" width="15.6328125" style="10" customWidth="1"/>
    <col min="6402" max="6402" width="64.6328125" style="10" customWidth="1"/>
    <col min="6403" max="6403" width="10.6328125" style="10" customWidth="1"/>
    <col min="6404" max="6404" width="9.1796875" style="10"/>
    <col min="6405" max="6405" width="0" style="10" hidden="1" customWidth="1"/>
    <col min="6406" max="6654" width="9.1796875" style="10"/>
    <col min="6655" max="6655" width="4.6328125" style="10" customWidth="1"/>
    <col min="6656" max="6656" width="56.6328125" style="10" customWidth="1"/>
    <col min="6657" max="6657" width="15.6328125" style="10" customWidth="1"/>
    <col min="6658" max="6658" width="64.6328125" style="10" customWidth="1"/>
    <col min="6659" max="6659" width="10.6328125" style="10" customWidth="1"/>
    <col min="6660" max="6660" width="9.1796875" style="10"/>
    <col min="6661" max="6661" width="0" style="10" hidden="1" customWidth="1"/>
    <col min="6662" max="6910" width="9.1796875" style="10"/>
    <col min="6911" max="6911" width="4.6328125" style="10" customWidth="1"/>
    <col min="6912" max="6912" width="56.6328125" style="10" customWidth="1"/>
    <col min="6913" max="6913" width="15.6328125" style="10" customWidth="1"/>
    <col min="6914" max="6914" width="64.6328125" style="10" customWidth="1"/>
    <col min="6915" max="6915" width="10.6328125" style="10" customWidth="1"/>
    <col min="6916" max="6916" width="9.1796875" style="10"/>
    <col min="6917" max="6917" width="0" style="10" hidden="1" customWidth="1"/>
    <col min="6918" max="7166" width="9.1796875" style="10"/>
    <col min="7167" max="7167" width="4.6328125" style="10" customWidth="1"/>
    <col min="7168" max="7168" width="56.6328125" style="10" customWidth="1"/>
    <col min="7169" max="7169" width="15.6328125" style="10" customWidth="1"/>
    <col min="7170" max="7170" width="64.6328125" style="10" customWidth="1"/>
    <col min="7171" max="7171" width="10.6328125" style="10" customWidth="1"/>
    <col min="7172" max="7172" width="9.1796875" style="10"/>
    <col min="7173" max="7173" width="0" style="10" hidden="1" customWidth="1"/>
    <col min="7174" max="7422" width="9.1796875" style="10"/>
    <col min="7423" max="7423" width="4.6328125" style="10" customWidth="1"/>
    <col min="7424" max="7424" width="56.6328125" style="10" customWidth="1"/>
    <col min="7425" max="7425" width="15.6328125" style="10" customWidth="1"/>
    <col min="7426" max="7426" width="64.6328125" style="10" customWidth="1"/>
    <col min="7427" max="7427" width="10.6328125" style="10" customWidth="1"/>
    <col min="7428" max="7428" width="9.1796875" style="10"/>
    <col min="7429" max="7429" width="0" style="10" hidden="1" customWidth="1"/>
    <col min="7430" max="7678" width="9.1796875" style="10"/>
    <col min="7679" max="7679" width="4.6328125" style="10" customWidth="1"/>
    <col min="7680" max="7680" width="56.6328125" style="10" customWidth="1"/>
    <col min="7681" max="7681" width="15.6328125" style="10" customWidth="1"/>
    <col min="7682" max="7682" width="64.6328125" style="10" customWidth="1"/>
    <col min="7683" max="7683" width="10.6328125" style="10" customWidth="1"/>
    <col min="7684" max="7684" width="9.1796875" style="10"/>
    <col min="7685" max="7685" width="0" style="10" hidden="1" customWidth="1"/>
    <col min="7686" max="7934" width="9.1796875" style="10"/>
    <col min="7935" max="7935" width="4.6328125" style="10" customWidth="1"/>
    <col min="7936" max="7936" width="56.6328125" style="10" customWidth="1"/>
    <col min="7937" max="7937" width="15.6328125" style="10" customWidth="1"/>
    <col min="7938" max="7938" width="64.6328125" style="10" customWidth="1"/>
    <col min="7939" max="7939" width="10.6328125" style="10" customWidth="1"/>
    <col min="7940" max="7940" width="9.1796875" style="10"/>
    <col min="7941" max="7941" width="0" style="10" hidden="1" customWidth="1"/>
    <col min="7942" max="8190" width="9.1796875" style="10"/>
    <col min="8191" max="8191" width="4.6328125" style="10" customWidth="1"/>
    <col min="8192" max="8192" width="56.6328125" style="10" customWidth="1"/>
    <col min="8193" max="8193" width="15.6328125" style="10" customWidth="1"/>
    <col min="8194" max="8194" width="64.6328125" style="10" customWidth="1"/>
    <col min="8195" max="8195" width="10.6328125" style="10" customWidth="1"/>
    <col min="8196" max="8196" width="9.1796875" style="10"/>
    <col min="8197" max="8197" width="0" style="10" hidden="1" customWidth="1"/>
    <col min="8198" max="8446" width="9.1796875" style="10"/>
    <col min="8447" max="8447" width="4.6328125" style="10" customWidth="1"/>
    <col min="8448" max="8448" width="56.6328125" style="10" customWidth="1"/>
    <col min="8449" max="8449" width="15.6328125" style="10" customWidth="1"/>
    <col min="8450" max="8450" width="64.6328125" style="10" customWidth="1"/>
    <col min="8451" max="8451" width="10.6328125" style="10" customWidth="1"/>
    <col min="8452" max="8452" width="9.1796875" style="10"/>
    <col min="8453" max="8453" width="0" style="10" hidden="1" customWidth="1"/>
    <col min="8454" max="8702" width="9.1796875" style="10"/>
    <col min="8703" max="8703" width="4.6328125" style="10" customWidth="1"/>
    <col min="8704" max="8704" width="56.6328125" style="10" customWidth="1"/>
    <col min="8705" max="8705" width="15.6328125" style="10" customWidth="1"/>
    <col min="8706" max="8706" width="64.6328125" style="10" customWidth="1"/>
    <col min="8707" max="8707" width="10.6328125" style="10" customWidth="1"/>
    <col min="8708" max="8708" width="9.1796875" style="10"/>
    <col min="8709" max="8709" width="0" style="10" hidden="1" customWidth="1"/>
    <col min="8710" max="8958" width="9.1796875" style="10"/>
    <col min="8959" max="8959" width="4.6328125" style="10" customWidth="1"/>
    <col min="8960" max="8960" width="56.6328125" style="10" customWidth="1"/>
    <col min="8961" max="8961" width="15.6328125" style="10" customWidth="1"/>
    <col min="8962" max="8962" width="64.6328125" style="10" customWidth="1"/>
    <col min="8963" max="8963" width="10.6328125" style="10" customWidth="1"/>
    <col min="8964" max="8964" width="9.1796875" style="10"/>
    <col min="8965" max="8965" width="0" style="10" hidden="1" customWidth="1"/>
    <col min="8966" max="9214" width="9.1796875" style="10"/>
    <col min="9215" max="9215" width="4.6328125" style="10" customWidth="1"/>
    <col min="9216" max="9216" width="56.6328125" style="10" customWidth="1"/>
    <col min="9217" max="9217" width="15.6328125" style="10" customWidth="1"/>
    <col min="9218" max="9218" width="64.6328125" style="10" customWidth="1"/>
    <col min="9219" max="9219" width="10.6328125" style="10" customWidth="1"/>
    <col min="9220" max="9220" width="9.1796875" style="10"/>
    <col min="9221" max="9221" width="0" style="10" hidden="1" customWidth="1"/>
    <col min="9222" max="9470" width="9.1796875" style="10"/>
    <col min="9471" max="9471" width="4.6328125" style="10" customWidth="1"/>
    <col min="9472" max="9472" width="56.6328125" style="10" customWidth="1"/>
    <col min="9473" max="9473" width="15.6328125" style="10" customWidth="1"/>
    <col min="9474" max="9474" width="64.6328125" style="10" customWidth="1"/>
    <col min="9475" max="9475" width="10.6328125" style="10" customWidth="1"/>
    <col min="9476" max="9476" width="9.1796875" style="10"/>
    <col min="9477" max="9477" width="0" style="10" hidden="1" customWidth="1"/>
    <col min="9478" max="9726" width="9.1796875" style="10"/>
    <col min="9727" max="9727" width="4.6328125" style="10" customWidth="1"/>
    <col min="9728" max="9728" width="56.6328125" style="10" customWidth="1"/>
    <col min="9729" max="9729" width="15.6328125" style="10" customWidth="1"/>
    <col min="9730" max="9730" width="64.6328125" style="10" customWidth="1"/>
    <col min="9731" max="9731" width="10.6328125" style="10" customWidth="1"/>
    <col min="9732" max="9732" width="9.1796875" style="10"/>
    <col min="9733" max="9733" width="0" style="10" hidden="1" customWidth="1"/>
    <col min="9734" max="9982" width="9.1796875" style="10"/>
    <col min="9983" max="9983" width="4.6328125" style="10" customWidth="1"/>
    <col min="9984" max="9984" width="56.6328125" style="10" customWidth="1"/>
    <col min="9985" max="9985" width="15.6328125" style="10" customWidth="1"/>
    <col min="9986" max="9986" width="64.6328125" style="10" customWidth="1"/>
    <col min="9987" max="9987" width="10.6328125" style="10" customWidth="1"/>
    <col min="9988" max="9988" width="9.1796875" style="10"/>
    <col min="9989" max="9989" width="0" style="10" hidden="1" customWidth="1"/>
    <col min="9990" max="10238" width="9.1796875" style="10"/>
    <col min="10239" max="10239" width="4.6328125" style="10" customWidth="1"/>
    <col min="10240" max="10240" width="56.6328125" style="10" customWidth="1"/>
    <col min="10241" max="10241" width="15.6328125" style="10" customWidth="1"/>
    <col min="10242" max="10242" width="64.6328125" style="10" customWidth="1"/>
    <col min="10243" max="10243" width="10.6328125" style="10" customWidth="1"/>
    <col min="10244" max="10244" width="9.1796875" style="10"/>
    <col min="10245" max="10245" width="0" style="10" hidden="1" customWidth="1"/>
    <col min="10246" max="10494" width="9.1796875" style="10"/>
    <col min="10495" max="10495" width="4.6328125" style="10" customWidth="1"/>
    <col min="10496" max="10496" width="56.6328125" style="10" customWidth="1"/>
    <col min="10497" max="10497" width="15.6328125" style="10" customWidth="1"/>
    <col min="10498" max="10498" width="64.6328125" style="10" customWidth="1"/>
    <col min="10499" max="10499" width="10.6328125" style="10" customWidth="1"/>
    <col min="10500" max="10500" width="9.1796875" style="10"/>
    <col min="10501" max="10501" width="0" style="10" hidden="1" customWidth="1"/>
    <col min="10502" max="10750" width="9.1796875" style="10"/>
    <col min="10751" max="10751" width="4.6328125" style="10" customWidth="1"/>
    <col min="10752" max="10752" width="56.6328125" style="10" customWidth="1"/>
    <col min="10753" max="10753" width="15.6328125" style="10" customWidth="1"/>
    <col min="10754" max="10754" width="64.6328125" style="10" customWidth="1"/>
    <col min="10755" max="10755" width="10.6328125" style="10" customWidth="1"/>
    <col min="10756" max="10756" width="9.1796875" style="10"/>
    <col min="10757" max="10757" width="0" style="10" hidden="1" customWidth="1"/>
    <col min="10758" max="11006" width="9.1796875" style="10"/>
    <col min="11007" max="11007" width="4.6328125" style="10" customWidth="1"/>
    <col min="11008" max="11008" width="56.6328125" style="10" customWidth="1"/>
    <col min="11009" max="11009" width="15.6328125" style="10" customWidth="1"/>
    <col min="11010" max="11010" width="64.6328125" style="10" customWidth="1"/>
    <col min="11011" max="11011" width="10.6328125" style="10" customWidth="1"/>
    <col min="11012" max="11012" width="9.1796875" style="10"/>
    <col min="11013" max="11013" width="0" style="10" hidden="1" customWidth="1"/>
    <col min="11014" max="11262" width="9.1796875" style="10"/>
    <col min="11263" max="11263" width="4.6328125" style="10" customWidth="1"/>
    <col min="11264" max="11264" width="56.6328125" style="10" customWidth="1"/>
    <col min="11265" max="11265" width="15.6328125" style="10" customWidth="1"/>
    <col min="11266" max="11266" width="64.6328125" style="10" customWidth="1"/>
    <col min="11267" max="11267" width="10.6328125" style="10" customWidth="1"/>
    <col min="11268" max="11268" width="9.1796875" style="10"/>
    <col min="11269" max="11269" width="0" style="10" hidden="1" customWidth="1"/>
    <col min="11270" max="11518" width="9.1796875" style="10"/>
    <col min="11519" max="11519" width="4.6328125" style="10" customWidth="1"/>
    <col min="11520" max="11520" width="56.6328125" style="10" customWidth="1"/>
    <col min="11521" max="11521" width="15.6328125" style="10" customWidth="1"/>
    <col min="11522" max="11522" width="64.6328125" style="10" customWidth="1"/>
    <col min="11523" max="11523" width="10.6328125" style="10" customWidth="1"/>
    <col min="11524" max="11524" width="9.1796875" style="10"/>
    <col min="11525" max="11525" width="0" style="10" hidden="1" customWidth="1"/>
    <col min="11526" max="11774" width="9.1796875" style="10"/>
    <col min="11775" max="11775" width="4.6328125" style="10" customWidth="1"/>
    <col min="11776" max="11776" width="56.6328125" style="10" customWidth="1"/>
    <col min="11777" max="11777" width="15.6328125" style="10" customWidth="1"/>
    <col min="11778" max="11778" width="64.6328125" style="10" customWidth="1"/>
    <col min="11779" max="11779" width="10.6328125" style="10" customWidth="1"/>
    <col min="11780" max="11780" width="9.1796875" style="10"/>
    <col min="11781" max="11781" width="0" style="10" hidden="1" customWidth="1"/>
    <col min="11782" max="12030" width="9.1796875" style="10"/>
    <col min="12031" max="12031" width="4.6328125" style="10" customWidth="1"/>
    <col min="12032" max="12032" width="56.6328125" style="10" customWidth="1"/>
    <col min="12033" max="12033" width="15.6328125" style="10" customWidth="1"/>
    <col min="12034" max="12034" width="64.6328125" style="10" customWidth="1"/>
    <col min="12035" max="12035" width="10.6328125" style="10" customWidth="1"/>
    <col min="12036" max="12036" width="9.1796875" style="10"/>
    <col min="12037" max="12037" width="0" style="10" hidden="1" customWidth="1"/>
    <col min="12038" max="12286" width="9.1796875" style="10"/>
    <col min="12287" max="12287" width="4.6328125" style="10" customWidth="1"/>
    <col min="12288" max="12288" width="56.6328125" style="10" customWidth="1"/>
    <col min="12289" max="12289" width="15.6328125" style="10" customWidth="1"/>
    <col min="12290" max="12290" width="64.6328125" style="10" customWidth="1"/>
    <col min="12291" max="12291" width="10.6328125" style="10" customWidth="1"/>
    <col min="12292" max="12292" width="9.1796875" style="10"/>
    <col min="12293" max="12293" width="0" style="10" hidden="1" customWidth="1"/>
    <col min="12294" max="12542" width="9.1796875" style="10"/>
    <col min="12543" max="12543" width="4.6328125" style="10" customWidth="1"/>
    <col min="12544" max="12544" width="56.6328125" style="10" customWidth="1"/>
    <col min="12545" max="12545" width="15.6328125" style="10" customWidth="1"/>
    <col min="12546" max="12546" width="64.6328125" style="10" customWidth="1"/>
    <col min="12547" max="12547" width="10.6328125" style="10" customWidth="1"/>
    <col min="12548" max="12548" width="9.1796875" style="10"/>
    <col min="12549" max="12549" width="0" style="10" hidden="1" customWidth="1"/>
    <col min="12550" max="12798" width="9.1796875" style="10"/>
    <col min="12799" max="12799" width="4.6328125" style="10" customWidth="1"/>
    <col min="12800" max="12800" width="56.6328125" style="10" customWidth="1"/>
    <col min="12801" max="12801" width="15.6328125" style="10" customWidth="1"/>
    <col min="12802" max="12802" width="64.6328125" style="10" customWidth="1"/>
    <col min="12803" max="12803" width="10.6328125" style="10" customWidth="1"/>
    <col min="12804" max="12804" width="9.1796875" style="10"/>
    <col min="12805" max="12805" width="0" style="10" hidden="1" customWidth="1"/>
    <col min="12806" max="13054" width="9.1796875" style="10"/>
    <col min="13055" max="13055" width="4.6328125" style="10" customWidth="1"/>
    <col min="13056" max="13056" width="56.6328125" style="10" customWidth="1"/>
    <col min="13057" max="13057" width="15.6328125" style="10" customWidth="1"/>
    <col min="13058" max="13058" width="64.6328125" style="10" customWidth="1"/>
    <col min="13059" max="13059" width="10.6328125" style="10" customWidth="1"/>
    <col min="13060" max="13060" width="9.1796875" style="10"/>
    <col min="13061" max="13061" width="0" style="10" hidden="1" customWidth="1"/>
    <col min="13062" max="13310" width="9.1796875" style="10"/>
    <col min="13311" max="13311" width="4.6328125" style="10" customWidth="1"/>
    <col min="13312" max="13312" width="56.6328125" style="10" customWidth="1"/>
    <col min="13313" max="13313" width="15.6328125" style="10" customWidth="1"/>
    <col min="13314" max="13314" width="64.6328125" style="10" customWidth="1"/>
    <col min="13315" max="13315" width="10.6328125" style="10" customWidth="1"/>
    <col min="13316" max="13316" width="9.1796875" style="10"/>
    <col min="13317" max="13317" width="0" style="10" hidden="1" customWidth="1"/>
    <col min="13318" max="13566" width="9.1796875" style="10"/>
    <col min="13567" max="13567" width="4.6328125" style="10" customWidth="1"/>
    <col min="13568" max="13568" width="56.6328125" style="10" customWidth="1"/>
    <col min="13569" max="13569" width="15.6328125" style="10" customWidth="1"/>
    <col min="13570" max="13570" width="64.6328125" style="10" customWidth="1"/>
    <col min="13571" max="13571" width="10.6328125" style="10" customWidth="1"/>
    <col min="13572" max="13572" width="9.1796875" style="10"/>
    <col min="13573" max="13573" width="0" style="10" hidden="1" customWidth="1"/>
    <col min="13574" max="13822" width="9.1796875" style="10"/>
    <col min="13823" max="13823" width="4.6328125" style="10" customWidth="1"/>
    <col min="13824" max="13824" width="56.6328125" style="10" customWidth="1"/>
    <col min="13825" max="13825" width="15.6328125" style="10" customWidth="1"/>
    <col min="13826" max="13826" width="64.6328125" style="10" customWidth="1"/>
    <col min="13827" max="13827" width="10.6328125" style="10" customWidth="1"/>
    <col min="13828" max="13828" width="9.1796875" style="10"/>
    <col min="13829" max="13829" width="0" style="10" hidden="1" customWidth="1"/>
    <col min="13830" max="14078" width="9.1796875" style="10"/>
    <col min="14079" max="14079" width="4.6328125" style="10" customWidth="1"/>
    <col min="14080" max="14080" width="56.6328125" style="10" customWidth="1"/>
    <col min="14081" max="14081" width="15.6328125" style="10" customWidth="1"/>
    <col min="14082" max="14082" width="64.6328125" style="10" customWidth="1"/>
    <col min="14083" max="14083" width="10.6328125" style="10" customWidth="1"/>
    <col min="14084" max="14084" width="9.1796875" style="10"/>
    <col min="14085" max="14085" width="0" style="10" hidden="1" customWidth="1"/>
    <col min="14086" max="14334" width="9.1796875" style="10"/>
    <col min="14335" max="14335" width="4.6328125" style="10" customWidth="1"/>
    <col min="14336" max="14336" width="56.6328125" style="10" customWidth="1"/>
    <col min="14337" max="14337" width="15.6328125" style="10" customWidth="1"/>
    <col min="14338" max="14338" width="64.6328125" style="10" customWidth="1"/>
    <col min="14339" max="14339" width="10.6328125" style="10" customWidth="1"/>
    <col min="14340" max="14340" width="9.1796875" style="10"/>
    <col min="14341" max="14341" width="0" style="10" hidden="1" customWidth="1"/>
    <col min="14342" max="14590" width="9.1796875" style="10"/>
    <col min="14591" max="14591" width="4.6328125" style="10" customWidth="1"/>
    <col min="14592" max="14592" width="56.6328125" style="10" customWidth="1"/>
    <col min="14593" max="14593" width="15.6328125" style="10" customWidth="1"/>
    <col min="14594" max="14594" width="64.6328125" style="10" customWidth="1"/>
    <col min="14595" max="14595" width="10.6328125" style="10" customWidth="1"/>
    <col min="14596" max="14596" width="9.1796875" style="10"/>
    <col min="14597" max="14597" width="0" style="10" hidden="1" customWidth="1"/>
    <col min="14598" max="14846" width="9.1796875" style="10"/>
    <col min="14847" max="14847" width="4.6328125" style="10" customWidth="1"/>
    <col min="14848" max="14848" width="56.6328125" style="10" customWidth="1"/>
    <col min="14849" max="14849" width="15.6328125" style="10" customWidth="1"/>
    <col min="14850" max="14850" width="64.6328125" style="10" customWidth="1"/>
    <col min="14851" max="14851" width="10.6328125" style="10" customWidth="1"/>
    <col min="14852" max="14852" width="9.1796875" style="10"/>
    <col min="14853" max="14853" width="0" style="10" hidden="1" customWidth="1"/>
    <col min="14854" max="15102" width="9.1796875" style="10"/>
    <col min="15103" max="15103" width="4.6328125" style="10" customWidth="1"/>
    <col min="15104" max="15104" width="56.6328125" style="10" customWidth="1"/>
    <col min="15105" max="15105" width="15.6328125" style="10" customWidth="1"/>
    <col min="15106" max="15106" width="64.6328125" style="10" customWidth="1"/>
    <col min="15107" max="15107" width="10.6328125" style="10" customWidth="1"/>
    <col min="15108" max="15108" width="9.1796875" style="10"/>
    <col min="15109" max="15109" width="0" style="10" hidden="1" customWidth="1"/>
    <col min="15110" max="15358" width="9.1796875" style="10"/>
    <col min="15359" max="15359" width="4.6328125" style="10" customWidth="1"/>
    <col min="15360" max="15360" width="56.6328125" style="10" customWidth="1"/>
    <col min="15361" max="15361" width="15.6328125" style="10" customWidth="1"/>
    <col min="15362" max="15362" width="64.6328125" style="10" customWidth="1"/>
    <col min="15363" max="15363" width="10.6328125" style="10" customWidth="1"/>
    <col min="15364" max="15364" width="9.1796875" style="10"/>
    <col min="15365" max="15365" width="0" style="10" hidden="1" customWidth="1"/>
    <col min="15366" max="15614" width="9.1796875" style="10"/>
    <col min="15615" max="15615" width="4.6328125" style="10" customWidth="1"/>
    <col min="15616" max="15616" width="56.6328125" style="10" customWidth="1"/>
    <col min="15617" max="15617" width="15.6328125" style="10" customWidth="1"/>
    <col min="15618" max="15618" width="64.6328125" style="10" customWidth="1"/>
    <col min="15619" max="15619" width="10.6328125" style="10" customWidth="1"/>
    <col min="15620" max="15620" width="9.1796875" style="10"/>
    <col min="15621" max="15621" width="0" style="10" hidden="1" customWidth="1"/>
    <col min="15622" max="15870" width="9.1796875" style="10"/>
    <col min="15871" max="15871" width="4.6328125" style="10" customWidth="1"/>
    <col min="15872" max="15872" width="56.6328125" style="10" customWidth="1"/>
    <col min="15873" max="15873" width="15.6328125" style="10" customWidth="1"/>
    <col min="15874" max="15874" width="64.6328125" style="10" customWidth="1"/>
    <col min="15875" max="15875" width="10.6328125" style="10" customWidth="1"/>
    <col min="15876" max="15876" width="9.1796875" style="10"/>
    <col min="15877" max="15877" width="0" style="10" hidden="1" customWidth="1"/>
    <col min="15878" max="16126" width="9.1796875" style="10"/>
    <col min="16127" max="16127" width="4.6328125" style="10" customWidth="1"/>
    <col min="16128" max="16128" width="56.6328125" style="10" customWidth="1"/>
    <col min="16129" max="16129" width="15.6328125" style="10" customWidth="1"/>
    <col min="16130" max="16130" width="64.6328125" style="10" customWidth="1"/>
    <col min="16131" max="16131" width="10.6328125" style="10" customWidth="1"/>
    <col min="16132" max="16132" width="9.1796875" style="10"/>
    <col min="16133" max="16133" width="0" style="10" hidden="1" customWidth="1"/>
    <col min="16134" max="16384" width="9.1796875" style="10"/>
  </cols>
  <sheetData>
    <row r="1" spans="1:444" s="66" customFormat="1" ht="48" customHeight="1" x14ac:dyDescent="0.25">
      <c r="A1" s="304" t="s">
        <v>253</v>
      </c>
      <c r="B1" s="304"/>
      <c r="C1" s="305"/>
      <c r="D1" s="306"/>
      <c r="E1" s="306"/>
      <c r="F1" s="307"/>
      <c r="G1" s="306"/>
      <c r="H1" s="210"/>
      <c r="I1" s="210"/>
      <c r="J1" s="210"/>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c r="IW1" s="14"/>
      <c r="IX1" s="14"/>
      <c r="IY1" s="14"/>
      <c r="IZ1" s="14"/>
      <c r="JA1" s="14"/>
      <c r="JB1" s="14"/>
      <c r="JC1" s="14"/>
      <c r="JD1" s="14"/>
      <c r="JE1" s="14"/>
      <c r="JF1" s="14"/>
      <c r="JG1" s="14"/>
      <c r="JH1" s="14"/>
      <c r="JI1" s="14"/>
      <c r="JJ1" s="14"/>
      <c r="JK1" s="14"/>
      <c r="JL1" s="14"/>
      <c r="JM1" s="14"/>
      <c r="JN1" s="14"/>
      <c r="JO1" s="14"/>
      <c r="JP1" s="14"/>
      <c r="JQ1" s="14"/>
      <c r="JR1" s="14"/>
      <c r="JS1" s="14"/>
      <c r="JT1" s="14"/>
      <c r="JU1" s="14"/>
      <c r="JV1" s="14"/>
      <c r="JW1" s="14"/>
      <c r="JX1" s="14"/>
      <c r="JY1" s="14"/>
      <c r="JZ1" s="14"/>
      <c r="KA1" s="14"/>
      <c r="KB1" s="14"/>
      <c r="KC1" s="14"/>
      <c r="KD1" s="14"/>
      <c r="KE1" s="14"/>
      <c r="KF1" s="14"/>
      <c r="KG1" s="14"/>
      <c r="KH1" s="14"/>
      <c r="KI1" s="14"/>
      <c r="KJ1" s="14"/>
      <c r="KK1" s="14"/>
      <c r="KL1" s="14"/>
      <c r="KM1" s="14"/>
      <c r="KN1" s="14"/>
      <c r="KO1" s="14"/>
      <c r="KP1" s="14"/>
      <c r="KQ1" s="14"/>
      <c r="KR1" s="14"/>
      <c r="KS1" s="14"/>
      <c r="KT1" s="14"/>
      <c r="KU1" s="14"/>
      <c r="KV1" s="14"/>
      <c r="KW1" s="14"/>
      <c r="KX1" s="14"/>
      <c r="KY1" s="14"/>
      <c r="KZ1" s="14"/>
      <c r="LA1" s="14"/>
      <c r="LB1" s="14"/>
      <c r="LC1" s="14"/>
      <c r="LD1" s="14"/>
      <c r="LE1" s="14"/>
      <c r="LF1" s="14"/>
      <c r="LG1" s="14"/>
      <c r="LH1" s="14"/>
      <c r="LI1" s="14"/>
      <c r="LJ1" s="14"/>
      <c r="LK1" s="14"/>
      <c r="LL1" s="14"/>
      <c r="LM1" s="14"/>
      <c r="LN1" s="14"/>
      <c r="LO1" s="14"/>
      <c r="LP1" s="14"/>
      <c r="LQ1" s="14"/>
      <c r="LR1" s="14"/>
      <c r="LS1" s="14"/>
      <c r="LT1" s="14"/>
      <c r="LU1" s="14"/>
      <c r="LV1" s="14"/>
      <c r="LW1" s="14"/>
      <c r="LX1" s="14"/>
      <c r="LY1" s="14"/>
      <c r="LZ1" s="14"/>
      <c r="MA1" s="14"/>
      <c r="MB1" s="14"/>
      <c r="MC1" s="14"/>
      <c r="MD1" s="14"/>
      <c r="ME1" s="14"/>
      <c r="MF1" s="14"/>
      <c r="MG1" s="14"/>
      <c r="MH1" s="14"/>
      <c r="MI1" s="14"/>
      <c r="MJ1" s="14"/>
      <c r="MK1" s="14"/>
      <c r="ML1" s="14"/>
      <c r="MM1" s="14"/>
      <c r="MN1" s="14"/>
      <c r="MO1" s="14"/>
      <c r="MP1" s="14"/>
      <c r="MQ1" s="14"/>
      <c r="MR1" s="14"/>
      <c r="MS1" s="14"/>
      <c r="MT1" s="14"/>
      <c r="MU1" s="14"/>
      <c r="MV1" s="14"/>
      <c r="MW1" s="14"/>
      <c r="MX1" s="14"/>
      <c r="MY1" s="14"/>
      <c r="MZ1" s="14"/>
      <c r="NA1" s="14"/>
      <c r="NB1" s="14"/>
      <c r="NC1" s="14"/>
      <c r="ND1" s="14"/>
      <c r="NE1" s="14"/>
      <c r="NF1" s="14"/>
      <c r="NG1" s="14"/>
      <c r="NH1" s="14"/>
      <c r="NI1" s="14"/>
      <c r="NJ1" s="14"/>
      <c r="NK1" s="14"/>
      <c r="NL1" s="14"/>
      <c r="NM1" s="14"/>
      <c r="NN1" s="14"/>
      <c r="NO1" s="14"/>
      <c r="NP1" s="14"/>
      <c r="NQ1" s="14"/>
      <c r="NR1" s="14"/>
      <c r="NS1" s="14"/>
      <c r="NT1" s="14"/>
      <c r="NU1" s="14"/>
      <c r="NV1" s="14"/>
      <c r="NW1" s="14"/>
      <c r="NX1" s="14"/>
      <c r="NY1" s="14"/>
      <c r="NZ1" s="14"/>
      <c r="OA1" s="14"/>
      <c r="OB1" s="14"/>
      <c r="OC1" s="14"/>
      <c r="OD1" s="14"/>
      <c r="OE1" s="14"/>
      <c r="OF1" s="14"/>
      <c r="OG1" s="14"/>
      <c r="OH1" s="14"/>
      <c r="OI1" s="14"/>
      <c r="OJ1" s="14"/>
      <c r="OK1" s="14"/>
      <c r="OL1" s="14"/>
      <c r="OM1" s="14"/>
      <c r="ON1" s="14"/>
      <c r="OO1" s="14"/>
      <c r="OP1" s="14"/>
      <c r="OQ1" s="14"/>
      <c r="OR1" s="14"/>
      <c r="OS1" s="14"/>
      <c r="OT1" s="14"/>
      <c r="OU1" s="14"/>
      <c r="OV1" s="14"/>
      <c r="OW1" s="14"/>
      <c r="OX1" s="14"/>
      <c r="OY1" s="14"/>
      <c r="OZ1" s="14"/>
      <c r="PA1" s="14"/>
      <c r="PB1" s="14"/>
      <c r="PC1" s="14"/>
      <c r="PD1" s="14"/>
      <c r="PE1" s="14"/>
      <c r="PF1" s="14"/>
      <c r="PG1" s="14"/>
      <c r="PH1" s="14"/>
      <c r="PI1" s="14"/>
      <c r="PJ1" s="14"/>
      <c r="PK1" s="14"/>
      <c r="PL1" s="14"/>
      <c r="PM1" s="14"/>
      <c r="PN1" s="14"/>
      <c r="PO1" s="14"/>
      <c r="PP1" s="14"/>
      <c r="PQ1" s="14"/>
      <c r="PR1" s="14"/>
      <c r="PS1" s="14"/>
      <c r="PT1" s="14"/>
      <c r="PU1" s="14"/>
      <c r="PV1" s="14"/>
      <c r="PW1" s="14"/>
      <c r="PX1" s="14"/>
      <c r="PY1" s="14"/>
      <c r="PZ1" s="14"/>
      <c r="QA1" s="14"/>
      <c r="QB1" s="14"/>
    </row>
    <row r="2" spans="1:444" s="14" customFormat="1" ht="5.25" customHeight="1" x14ac:dyDescent="0.25">
      <c r="A2" s="141"/>
      <c r="B2" s="28"/>
      <c r="C2" s="28"/>
      <c r="D2" s="28"/>
      <c r="E2" s="26"/>
      <c r="F2" s="58"/>
      <c r="G2" s="58"/>
    </row>
    <row r="3" spans="1:444" s="64" customFormat="1" ht="24" x14ac:dyDescent="0.25">
      <c r="A3" s="156" t="s">
        <v>257</v>
      </c>
      <c r="B3" s="69" t="s">
        <v>158</v>
      </c>
      <c r="C3" s="145" t="s">
        <v>208</v>
      </c>
      <c r="D3" s="145" t="s">
        <v>120</v>
      </c>
      <c r="E3" s="145" t="s">
        <v>124</v>
      </c>
      <c r="F3" s="146" t="s">
        <v>34</v>
      </c>
      <c r="G3" s="146" t="s">
        <v>227</v>
      </c>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c r="GH3" s="14"/>
      <c r="GI3" s="14"/>
      <c r="GJ3" s="14"/>
      <c r="GK3" s="14"/>
      <c r="GL3" s="14"/>
      <c r="GM3" s="14"/>
      <c r="GN3" s="14"/>
      <c r="GO3" s="14"/>
      <c r="GP3" s="14"/>
      <c r="GQ3" s="14"/>
      <c r="GR3" s="14"/>
      <c r="GS3" s="14"/>
      <c r="GT3" s="14"/>
      <c r="GU3" s="14"/>
      <c r="GV3" s="14"/>
      <c r="GW3" s="14"/>
      <c r="GX3" s="14"/>
      <c r="GY3" s="14"/>
      <c r="GZ3" s="14"/>
      <c r="HA3" s="14"/>
      <c r="HB3" s="14"/>
      <c r="HC3" s="14"/>
      <c r="HD3" s="14"/>
      <c r="HE3" s="14"/>
      <c r="HF3" s="14"/>
      <c r="HG3" s="14"/>
      <c r="HH3" s="14"/>
      <c r="HI3" s="14"/>
      <c r="HJ3" s="14"/>
      <c r="HK3" s="14"/>
      <c r="HL3" s="14"/>
      <c r="HM3" s="14"/>
      <c r="HN3" s="14"/>
      <c r="HO3" s="14"/>
      <c r="HP3" s="14"/>
      <c r="HQ3" s="14"/>
      <c r="HR3" s="14"/>
      <c r="HS3" s="14"/>
      <c r="HT3" s="14"/>
      <c r="HU3" s="14"/>
      <c r="HV3" s="14"/>
      <c r="HW3" s="14"/>
      <c r="HX3" s="14"/>
      <c r="HY3" s="14"/>
      <c r="HZ3" s="14"/>
      <c r="IA3" s="14"/>
      <c r="IB3" s="14"/>
      <c r="IC3" s="14"/>
      <c r="ID3" s="14"/>
      <c r="IE3" s="14"/>
      <c r="IF3" s="14"/>
      <c r="IG3" s="14"/>
      <c r="IH3" s="14"/>
      <c r="II3" s="14"/>
      <c r="IJ3" s="14"/>
      <c r="IK3" s="14"/>
      <c r="IL3" s="14"/>
      <c r="IM3" s="14"/>
      <c r="IN3" s="14"/>
      <c r="IO3" s="14"/>
      <c r="IP3" s="14"/>
      <c r="IQ3" s="14"/>
      <c r="IR3" s="14"/>
      <c r="IS3" s="14"/>
      <c r="IT3" s="14"/>
      <c r="IU3" s="14"/>
      <c r="IV3" s="14"/>
      <c r="IW3" s="14"/>
      <c r="IX3" s="14"/>
      <c r="IY3" s="14"/>
      <c r="IZ3" s="14"/>
      <c r="JA3" s="14"/>
      <c r="JB3" s="14"/>
      <c r="JC3" s="14"/>
      <c r="JD3" s="14"/>
      <c r="JE3" s="14"/>
      <c r="JF3" s="14"/>
      <c r="JG3" s="14"/>
      <c r="JH3" s="14"/>
      <c r="JI3" s="14"/>
      <c r="JJ3" s="14"/>
      <c r="JK3" s="14"/>
      <c r="JL3" s="14"/>
      <c r="JM3" s="14"/>
      <c r="JN3" s="14"/>
      <c r="JO3" s="14"/>
      <c r="JP3" s="14"/>
      <c r="JQ3" s="14"/>
      <c r="JR3" s="14"/>
      <c r="JS3" s="14"/>
      <c r="JT3" s="14"/>
      <c r="JU3" s="14"/>
      <c r="JV3" s="14"/>
      <c r="JW3" s="14"/>
      <c r="JX3" s="14"/>
      <c r="JY3" s="14"/>
      <c r="JZ3" s="14"/>
      <c r="KA3" s="14"/>
      <c r="KB3" s="14"/>
      <c r="KC3" s="14"/>
      <c r="KD3" s="14"/>
      <c r="KE3" s="14"/>
      <c r="KF3" s="14"/>
      <c r="KG3" s="14"/>
      <c r="KH3" s="14"/>
      <c r="KI3" s="14"/>
      <c r="KJ3" s="14"/>
      <c r="KK3" s="14"/>
      <c r="KL3" s="14"/>
      <c r="KM3" s="14"/>
      <c r="KN3" s="14"/>
      <c r="KO3" s="14"/>
      <c r="KP3" s="14"/>
      <c r="KQ3" s="14"/>
      <c r="KR3" s="14"/>
      <c r="KS3" s="14"/>
      <c r="KT3" s="14"/>
      <c r="KU3" s="14"/>
      <c r="KV3" s="14"/>
      <c r="KW3" s="14"/>
      <c r="KX3" s="14"/>
      <c r="KY3" s="14"/>
      <c r="KZ3" s="14"/>
      <c r="LA3" s="14"/>
      <c r="LB3" s="14"/>
      <c r="LC3" s="14"/>
      <c r="LD3" s="14"/>
      <c r="LE3" s="14"/>
      <c r="LF3" s="14"/>
      <c r="LG3" s="14"/>
      <c r="LH3" s="14"/>
      <c r="LI3" s="14"/>
      <c r="LJ3" s="14"/>
      <c r="LK3" s="14"/>
      <c r="LL3" s="14"/>
      <c r="LM3" s="14"/>
      <c r="LN3" s="14"/>
      <c r="LO3" s="14"/>
      <c r="LP3" s="14"/>
      <c r="LQ3" s="14"/>
      <c r="LR3" s="14"/>
      <c r="LS3" s="14"/>
      <c r="LT3" s="14"/>
      <c r="LU3" s="14"/>
      <c r="LV3" s="14"/>
      <c r="LW3" s="14"/>
      <c r="LX3" s="14"/>
      <c r="LY3" s="14"/>
      <c r="LZ3" s="14"/>
      <c r="MA3" s="14"/>
      <c r="MB3" s="14"/>
      <c r="MC3" s="14"/>
      <c r="MD3" s="14"/>
      <c r="ME3" s="14"/>
      <c r="MF3" s="14"/>
      <c r="MG3" s="14"/>
      <c r="MH3" s="14"/>
      <c r="MI3" s="14"/>
      <c r="MJ3" s="14"/>
      <c r="MK3" s="14"/>
      <c r="ML3" s="14"/>
      <c r="MM3" s="14"/>
      <c r="MN3" s="14"/>
      <c r="MO3" s="14"/>
      <c r="MP3" s="14"/>
      <c r="MQ3" s="14"/>
      <c r="MR3" s="14"/>
      <c r="MS3" s="14"/>
      <c r="MT3" s="14"/>
      <c r="MU3" s="14"/>
      <c r="MV3" s="14"/>
      <c r="MW3" s="14"/>
      <c r="MX3" s="14"/>
      <c r="MY3" s="14"/>
      <c r="MZ3" s="14"/>
      <c r="NA3" s="14"/>
      <c r="NB3" s="14"/>
      <c r="NC3" s="14"/>
      <c r="ND3" s="14"/>
      <c r="NE3" s="14"/>
      <c r="NF3" s="14"/>
      <c r="NG3" s="14"/>
      <c r="NH3" s="14"/>
      <c r="NI3" s="14"/>
      <c r="NJ3" s="14"/>
      <c r="NK3" s="14"/>
      <c r="NL3" s="14"/>
      <c r="NM3" s="14"/>
      <c r="NN3" s="14"/>
      <c r="NO3" s="14"/>
      <c r="NP3" s="14"/>
      <c r="NQ3" s="14"/>
      <c r="NR3" s="14"/>
      <c r="NS3" s="14"/>
      <c r="NT3" s="14"/>
      <c r="NU3" s="14"/>
      <c r="NV3" s="14"/>
      <c r="NW3" s="14"/>
      <c r="NX3" s="14"/>
      <c r="NY3" s="14"/>
      <c r="NZ3" s="14"/>
      <c r="OA3" s="14"/>
      <c r="OB3" s="14"/>
      <c r="OC3" s="14"/>
      <c r="OD3" s="14"/>
      <c r="OE3" s="14"/>
      <c r="OF3" s="14"/>
      <c r="OG3" s="14"/>
      <c r="OH3" s="14"/>
      <c r="OI3" s="14"/>
      <c r="OJ3" s="14"/>
      <c r="OK3" s="14"/>
      <c r="OL3" s="14"/>
      <c r="OM3" s="14"/>
      <c r="ON3" s="14"/>
      <c r="OO3" s="14"/>
      <c r="OP3" s="14"/>
      <c r="OQ3" s="14"/>
      <c r="OR3" s="14"/>
      <c r="OS3" s="14"/>
      <c r="OT3" s="14"/>
      <c r="OU3" s="14"/>
      <c r="OV3" s="14"/>
      <c r="OW3" s="14"/>
      <c r="OX3" s="14"/>
      <c r="OY3" s="14"/>
      <c r="OZ3" s="14"/>
      <c r="PA3" s="14"/>
      <c r="PB3" s="14"/>
      <c r="PC3" s="14"/>
      <c r="PD3" s="14"/>
      <c r="PE3" s="14"/>
      <c r="PF3" s="14"/>
      <c r="PG3" s="14"/>
      <c r="PH3" s="14"/>
      <c r="PI3" s="14"/>
      <c r="PJ3" s="14"/>
      <c r="PK3" s="14"/>
      <c r="PL3" s="14"/>
      <c r="PM3" s="14"/>
      <c r="PN3" s="14"/>
      <c r="PO3" s="14"/>
      <c r="PP3" s="14"/>
      <c r="PQ3" s="14"/>
      <c r="PR3" s="14"/>
      <c r="PS3" s="14"/>
      <c r="PT3" s="14"/>
      <c r="PU3" s="14"/>
      <c r="PV3" s="14"/>
      <c r="PW3" s="14"/>
      <c r="PX3" s="14"/>
      <c r="PY3" s="14"/>
      <c r="PZ3" s="14"/>
      <c r="QA3" s="14"/>
      <c r="QB3" s="14"/>
    </row>
    <row r="4" spans="1:444" ht="216" x14ac:dyDescent="0.3">
      <c r="A4" s="26" t="s">
        <v>248</v>
      </c>
      <c r="B4" s="169" t="s">
        <v>353</v>
      </c>
      <c r="C4" s="158" t="s">
        <v>255</v>
      </c>
      <c r="D4" s="154" t="s">
        <v>33</v>
      </c>
      <c r="E4" s="74"/>
      <c r="F4" s="75"/>
      <c r="G4" s="221"/>
      <c r="H4" s="249"/>
      <c r="J4" s="210"/>
      <c r="K4" s="247"/>
    </row>
    <row r="5" spans="1:444" ht="168" x14ac:dyDescent="0.3">
      <c r="A5" s="26" t="s">
        <v>260</v>
      </c>
      <c r="B5" s="169" t="s">
        <v>352</v>
      </c>
      <c r="C5" s="158" t="s">
        <v>255</v>
      </c>
      <c r="D5" s="154" t="s">
        <v>33</v>
      </c>
      <c r="E5" s="74"/>
      <c r="F5" s="75"/>
      <c r="G5" s="221"/>
      <c r="H5" s="182"/>
      <c r="I5" s="243"/>
      <c r="K5" s="246"/>
    </row>
    <row r="6" spans="1:444" ht="48" x14ac:dyDescent="0.3">
      <c r="A6" s="26" t="s">
        <v>202</v>
      </c>
      <c r="B6" s="169" t="s">
        <v>329</v>
      </c>
      <c r="C6" s="160" t="s">
        <v>198</v>
      </c>
      <c r="D6" s="77"/>
      <c r="E6" s="74"/>
      <c r="F6" s="75"/>
      <c r="G6" s="221"/>
    </row>
    <row r="7" spans="1:444" ht="222" customHeight="1" x14ac:dyDescent="0.3">
      <c r="A7" s="26" t="s">
        <v>293</v>
      </c>
      <c r="B7" s="169" t="s">
        <v>351</v>
      </c>
      <c r="C7" s="158" t="s">
        <v>255</v>
      </c>
      <c r="D7" s="154" t="s">
        <v>33</v>
      </c>
      <c r="E7" s="74"/>
      <c r="F7" s="75"/>
      <c r="G7" s="221"/>
      <c r="H7" s="246"/>
      <c r="I7" s="242"/>
      <c r="J7" s="183"/>
      <c r="K7" s="246"/>
    </row>
    <row r="8" spans="1:444" ht="206.5" customHeight="1" x14ac:dyDescent="0.3">
      <c r="A8" s="26" t="s">
        <v>258</v>
      </c>
      <c r="B8" s="169" t="s">
        <v>330</v>
      </c>
      <c r="C8" s="158" t="s">
        <v>200</v>
      </c>
      <c r="D8" s="154" t="s">
        <v>33</v>
      </c>
      <c r="E8" s="74"/>
      <c r="F8" s="75"/>
      <c r="G8" s="221"/>
      <c r="H8" s="246"/>
    </row>
    <row r="9" spans="1:444" ht="60" x14ac:dyDescent="0.3">
      <c r="A9" s="26" t="s">
        <v>176</v>
      </c>
      <c r="B9" s="167" t="s">
        <v>261</v>
      </c>
      <c r="C9" s="160" t="s">
        <v>198</v>
      </c>
      <c r="D9" s="10"/>
      <c r="E9" s="74"/>
      <c r="F9" s="75"/>
      <c r="G9" s="221"/>
    </row>
    <row r="10" spans="1:444" s="14" customFormat="1" ht="108" x14ac:dyDescent="0.25">
      <c r="A10" s="26" t="s">
        <v>277</v>
      </c>
      <c r="B10" s="169" t="s">
        <v>331</v>
      </c>
      <c r="C10" s="158" t="s">
        <v>198</v>
      </c>
      <c r="D10" s="27" t="str">
        <f>IF(OR(AND(D4="Yes",D5="Yes",D7="Yes",OR(D8="No",D8="NA")),AND(D4="Yes",D5="Yes",D7="NA",OR(D8="No",D8="NA"))), "Moderate evidence", IF(OR(D4="No",AND(D4="Yes",D5="No"),AND(D4="Yes",D5="Yes",D7="No",OR(D8="NA",D8="Yes",D8="No")),AND(D4="Yes",D5="Yes",OR(D7="Yes",D7="No",D7="NA"),D8="Yes")), "Low evidence",""))</f>
        <v/>
      </c>
      <c r="E10" s="67"/>
      <c r="F10" s="57"/>
      <c r="G10" s="220"/>
      <c r="H10" s="182"/>
    </row>
    <row r="11" spans="1:444" ht="4.5" customHeight="1" x14ac:dyDescent="0.3">
      <c r="A11" s="70"/>
      <c r="B11" s="71"/>
      <c r="C11" s="71"/>
      <c r="D11" s="72"/>
      <c r="E11" s="71"/>
      <c r="F11" s="148"/>
      <c r="G11" s="148"/>
    </row>
    <row r="54" spans="2:2" x14ac:dyDescent="0.3">
      <c r="B54" s="26"/>
    </row>
  </sheetData>
  <conditionalFormatting sqref="D4:D5">
    <cfRule type="expression" dxfId="76" priority="5" stopIfTrue="1">
      <formula>#REF!="no"</formula>
    </cfRule>
    <cfRule type="expression" dxfId="75" priority="6" stopIfTrue="1">
      <formula>#REF!="yes"</formula>
    </cfRule>
  </conditionalFormatting>
  <conditionalFormatting sqref="D7:D8">
    <cfRule type="expression" dxfId="74" priority="1" stopIfTrue="1">
      <formula>#REF!="no"</formula>
    </cfRule>
    <cfRule type="expression" dxfId="73" priority="2" stopIfTrue="1">
      <formula>#REF!="yes"</formula>
    </cfRule>
  </conditionalFormatting>
  <dataValidations count="4">
    <dataValidation type="list" allowBlank="1" showErrorMessage="1" promptTitle="Study Rating" prompt="Choose from list" sqref="D65514 D131050 D196586 D262122 D327658 D393194 D458730 D524266 D589802 D655338 D720874 D786410 D851946 D917482 D983018 WVI983019 WLM983019 WBQ983019 VRU983019 VHY983019 UYC983019 UOG983019 UEK983019 TUO983019 TKS983019 TAW983019 SRA983019 SHE983019 RXI983019 RNM983019 RDQ983019 QTU983019 QJY983019 QAC983019 PQG983019 PGK983019 OWO983019 OMS983019 OCW983019 NTA983019 NJE983019 MZI983019 MPM983019 MFQ983019 LVU983019 LLY983019 LCC983019 KSG983019 KIK983019 JYO983019 JOS983019 JEW983019 IVA983019 ILE983019 IBI983019 HRM983019 HHQ983019 GXU983019 GNY983019 GEC983019 FUG983019 FKK983019 FAO983019 EQS983019 EGW983019 DXA983019 DNE983019 DDI983019 CTM983019 CJQ983019 BZU983019 BPY983019 BGC983019 AWG983019 AMK983019 ACO983019 SS983019 IW983019 WVI917483 WLM917483 WBQ917483 VRU917483 VHY917483 UYC917483 UOG917483 UEK917483 TUO917483 TKS917483 TAW917483 SRA917483 SHE917483 RXI917483 RNM917483 RDQ917483 QTU917483 QJY917483 QAC917483 PQG917483 PGK917483 OWO917483 OMS917483 OCW917483 NTA917483 NJE917483 MZI917483 MPM917483 MFQ917483 LVU917483 LLY917483 LCC917483 KSG917483 KIK917483 JYO917483 JOS917483 JEW917483 IVA917483 ILE917483 IBI917483 HRM917483 HHQ917483 GXU917483 GNY917483 GEC917483 FUG917483 FKK917483 FAO917483 EQS917483 EGW917483 DXA917483 DNE917483 DDI917483 CTM917483 CJQ917483 BZU917483 BPY917483 BGC917483 AWG917483 AMK917483 ACO917483 SS917483 IW917483 WVI851947 WLM851947 WBQ851947 VRU851947 VHY851947 UYC851947 UOG851947 UEK851947 TUO851947 TKS851947 TAW851947 SRA851947 SHE851947 RXI851947 RNM851947 RDQ851947 QTU851947 QJY851947 QAC851947 PQG851947 PGK851947 OWO851947 OMS851947 OCW851947 NTA851947 NJE851947 MZI851947 MPM851947 MFQ851947 LVU851947 LLY851947 LCC851947 KSG851947 KIK851947 JYO851947 JOS851947 JEW851947 IVA851947 ILE851947 IBI851947 HRM851947 HHQ851947 GXU851947 GNY851947 GEC851947 FUG851947 FKK851947 FAO851947 EQS851947 EGW851947 DXA851947 DNE851947 DDI851947 CTM851947 CJQ851947 BZU851947 BPY851947 BGC851947 AWG851947 AMK851947 ACO851947 SS851947 IW851947 WVI786411 WLM786411 WBQ786411 VRU786411 VHY786411 UYC786411 UOG786411 UEK786411 TUO786411 TKS786411 TAW786411 SRA786411 SHE786411 RXI786411 RNM786411 RDQ786411 QTU786411 QJY786411 QAC786411 PQG786411 PGK786411 OWO786411 OMS786411 OCW786411 NTA786411 NJE786411 MZI786411 MPM786411 MFQ786411 LVU786411 LLY786411 LCC786411 KSG786411 KIK786411 JYO786411 JOS786411 JEW786411 IVA786411 ILE786411 IBI786411 HRM786411 HHQ786411 GXU786411 GNY786411 GEC786411 FUG786411 FKK786411 FAO786411 EQS786411 EGW786411 DXA786411 DNE786411 DDI786411 CTM786411 CJQ786411 BZU786411 BPY786411 BGC786411 AWG786411 AMK786411 ACO786411 SS786411 IW786411 WVI720875 WLM720875 WBQ720875 VRU720875 VHY720875 UYC720875 UOG720875 UEK720875 TUO720875 TKS720875 TAW720875 SRA720875 SHE720875 RXI720875 RNM720875 RDQ720875 QTU720875 QJY720875 QAC720875 PQG720875 PGK720875 OWO720875 OMS720875 OCW720875 NTA720875 NJE720875 MZI720875 MPM720875 MFQ720875 LVU720875 LLY720875 LCC720875 KSG720875 KIK720875 JYO720875 JOS720875 JEW720875 IVA720875 ILE720875 IBI720875 HRM720875 HHQ720875 GXU720875 GNY720875 GEC720875 FUG720875 FKK720875 FAO720875 EQS720875 EGW720875 DXA720875 DNE720875 DDI720875 CTM720875 CJQ720875 BZU720875 BPY720875 BGC720875 AWG720875 AMK720875 ACO720875 SS720875 IW720875 WVI655339 WLM655339 WBQ655339 VRU655339 VHY655339 UYC655339 UOG655339 UEK655339 TUO655339 TKS655339 TAW655339 SRA655339 SHE655339 RXI655339 RNM655339 RDQ655339 QTU655339 QJY655339 QAC655339 PQG655339 PGK655339 OWO655339 OMS655339 OCW655339 NTA655339 NJE655339 MZI655339 MPM655339 MFQ655339 LVU655339 LLY655339 LCC655339 KSG655339 KIK655339 JYO655339 JOS655339 JEW655339 IVA655339 ILE655339 IBI655339 HRM655339 HHQ655339 GXU655339 GNY655339 GEC655339 FUG655339 FKK655339 FAO655339 EQS655339 EGW655339 DXA655339 DNE655339 DDI655339 CTM655339 CJQ655339 BZU655339 BPY655339 BGC655339 AWG655339 AMK655339 ACO655339 SS655339 IW655339 WVI589803 WLM589803 WBQ589803 VRU589803 VHY589803 UYC589803 UOG589803 UEK589803 TUO589803 TKS589803 TAW589803 SRA589803 SHE589803 RXI589803 RNM589803 RDQ589803 QTU589803 QJY589803 QAC589803 PQG589803 PGK589803 OWO589803 OMS589803 OCW589803 NTA589803 NJE589803 MZI589803 MPM589803 MFQ589803 LVU589803 LLY589803 LCC589803 KSG589803 KIK589803 JYO589803 JOS589803 JEW589803 IVA589803 ILE589803 IBI589803 HRM589803 HHQ589803 GXU589803 GNY589803 GEC589803 FUG589803 FKK589803 FAO589803 EQS589803 EGW589803 DXA589803 DNE589803 DDI589803 CTM589803 CJQ589803 BZU589803 BPY589803 BGC589803 AWG589803 AMK589803 ACO589803 SS589803 IW589803 WVI524267 WLM524267 WBQ524267 VRU524267 VHY524267 UYC524267 UOG524267 UEK524267 TUO524267 TKS524267 TAW524267 SRA524267 SHE524267 RXI524267 RNM524267 RDQ524267 QTU524267 QJY524267 QAC524267 PQG524267 PGK524267 OWO524267 OMS524267 OCW524267 NTA524267 NJE524267 MZI524267 MPM524267 MFQ524267 LVU524267 LLY524267 LCC524267 KSG524267 KIK524267 JYO524267 JOS524267 JEW524267 IVA524267 ILE524267 IBI524267 HRM524267 HHQ524267 GXU524267 GNY524267 GEC524267 FUG524267 FKK524267 FAO524267 EQS524267 EGW524267 DXA524267 DNE524267 DDI524267 CTM524267 CJQ524267 BZU524267 BPY524267 BGC524267 AWG524267 AMK524267 ACO524267 SS524267 IW524267 WVI458731 WLM458731 WBQ458731 VRU458731 VHY458731 UYC458731 UOG458731 UEK458731 TUO458731 TKS458731 TAW458731 SRA458731 SHE458731 RXI458731 RNM458731 RDQ458731 QTU458731 QJY458731 QAC458731 PQG458731 PGK458731 OWO458731 OMS458731 OCW458731 NTA458731 NJE458731 MZI458731 MPM458731 MFQ458731 LVU458731 LLY458731 LCC458731 KSG458731 KIK458731 JYO458731 JOS458731 JEW458731 IVA458731 ILE458731 IBI458731 HRM458731 HHQ458731 GXU458731 GNY458731 GEC458731 FUG458731 FKK458731 FAO458731 EQS458731 EGW458731 DXA458731 DNE458731 DDI458731 CTM458731 CJQ458731 BZU458731 BPY458731 BGC458731 AWG458731 AMK458731 ACO458731 SS458731 IW458731 WVI393195 WLM393195 WBQ393195 VRU393195 VHY393195 UYC393195 UOG393195 UEK393195 TUO393195 TKS393195 TAW393195 SRA393195 SHE393195 RXI393195 RNM393195 RDQ393195 QTU393195 QJY393195 QAC393195 PQG393195 PGK393195 OWO393195 OMS393195 OCW393195 NTA393195 NJE393195 MZI393195 MPM393195 MFQ393195 LVU393195 LLY393195 LCC393195 KSG393195 KIK393195 JYO393195 JOS393195 JEW393195 IVA393195 ILE393195 IBI393195 HRM393195 HHQ393195 GXU393195 GNY393195 GEC393195 FUG393195 FKK393195 FAO393195 EQS393195 EGW393195 DXA393195 DNE393195 DDI393195 CTM393195 CJQ393195 BZU393195 BPY393195 BGC393195 AWG393195 AMK393195 ACO393195 SS393195 IW393195 WVI327659 WLM327659 WBQ327659 VRU327659 VHY327659 UYC327659 UOG327659 UEK327659 TUO327659 TKS327659 TAW327659 SRA327659 SHE327659 RXI327659 RNM327659 RDQ327659 QTU327659 QJY327659 QAC327659 PQG327659 PGK327659 OWO327659 OMS327659 OCW327659 NTA327659 NJE327659 MZI327659 MPM327659 MFQ327659 LVU327659 LLY327659 LCC327659 KSG327659 KIK327659 JYO327659 JOS327659 JEW327659 IVA327659 ILE327659 IBI327659 HRM327659 HHQ327659 GXU327659 GNY327659 GEC327659 FUG327659 FKK327659 FAO327659 EQS327659 EGW327659 DXA327659 DNE327659 DDI327659 CTM327659 CJQ327659 BZU327659 BPY327659 BGC327659 AWG327659 AMK327659 ACO327659 SS327659 IW327659 WVI262123 WLM262123 WBQ262123 VRU262123 VHY262123 UYC262123 UOG262123 UEK262123 TUO262123 TKS262123 TAW262123 SRA262123 SHE262123 RXI262123 RNM262123 RDQ262123 QTU262123 QJY262123 QAC262123 PQG262123 PGK262123 OWO262123 OMS262123 OCW262123 NTA262123 NJE262123 MZI262123 MPM262123 MFQ262123 LVU262123 LLY262123 LCC262123 KSG262123 KIK262123 JYO262123 JOS262123 JEW262123 IVA262123 ILE262123 IBI262123 HRM262123 HHQ262123 GXU262123 GNY262123 GEC262123 FUG262123 FKK262123 FAO262123 EQS262123 EGW262123 DXA262123 DNE262123 DDI262123 CTM262123 CJQ262123 BZU262123 BPY262123 BGC262123 AWG262123 AMK262123 ACO262123 SS262123 IW262123 WVI196587 WLM196587 WBQ196587 VRU196587 VHY196587 UYC196587 UOG196587 UEK196587 TUO196587 TKS196587 TAW196587 SRA196587 SHE196587 RXI196587 RNM196587 RDQ196587 QTU196587 QJY196587 QAC196587 PQG196587 PGK196587 OWO196587 OMS196587 OCW196587 NTA196587 NJE196587 MZI196587 MPM196587 MFQ196587 LVU196587 LLY196587 LCC196587 KSG196587 KIK196587 JYO196587 JOS196587 JEW196587 IVA196587 ILE196587 IBI196587 HRM196587 HHQ196587 GXU196587 GNY196587 GEC196587 FUG196587 FKK196587 FAO196587 EQS196587 EGW196587 DXA196587 DNE196587 DDI196587 CTM196587 CJQ196587 BZU196587 BPY196587 BGC196587 AWG196587 AMK196587 ACO196587 SS196587 IW196587 WVI131051 WLM131051 WBQ131051 VRU131051 VHY131051 UYC131051 UOG131051 UEK131051 TUO131051 TKS131051 TAW131051 SRA131051 SHE131051 RXI131051 RNM131051 RDQ131051 QTU131051 QJY131051 QAC131051 PQG131051 PGK131051 OWO131051 OMS131051 OCW131051 NTA131051 NJE131051 MZI131051 MPM131051 MFQ131051 LVU131051 LLY131051 LCC131051 KSG131051 KIK131051 JYO131051 JOS131051 JEW131051 IVA131051 ILE131051 IBI131051 HRM131051 HHQ131051 GXU131051 GNY131051 GEC131051 FUG131051 FKK131051 FAO131051 EQS131051 EGW131051 DXA131051 DNE131051 DDI131051 CTM131051 CJQ131051 BZU131051 BPY131051 BGC131051 AWG131051 AMK131051 ACO131051 SS131051 IW131051 WVI65515 WLM65515 WBQ65515 VRU65515 VHY65515 UYC65515 UOG65515 UEK65515 TUO65515 TKS65515 TAW65515 SRA65515 SHE65515 RXI65515 RNM65515 RDQ65515 QTU65515 QJY65515 QAC65515 PQG65515 PGK65515 OWO65515 OMS65515 OCW65515 NTA65515 NJE65515 MZI65515 MPM65515 MFQ65515 LVU65515 LLY65515 LCC65515 KSG65515 KIK65515 JYO65515 JOS65515 JEW65515 IVA65515 ILE65515 IBI65515 HRM65515 HHQ65515 GXU65515 GNY65515 GEC65515 FUG65515 FKK65515 FAO65515 EQS65515 EGW65515 DXA65515 DNE65515 DDI65515 CTM65515 CJQ65515 BZU65515 BPY65515 BGC65515 AWG65515 AMK65515 ACO65515 SS65515 IW65515" xr:uid="{00000000-0002-0000-0400-000000000000}">
      <formula1>#REF!</formula1>
    </dataValidation>
    <dataValidation type="list" allowBlank="1" showErrorMessage="1" promptTitle="Study Design" prompt="Choose from list" sqref="IW65505:IW65506 D983008:D983009 WVI983009:WVI983010 WLM983009:WLM983010 WBQ983009:WBQ983010 VRU983009:VRU983010 VHY983009:VHY983010 UYC983009:UYC983010 UOG983009:UOG983010 UEK983009:UEK983010 TUO983009:TUO983010 TKS983009:TKS983010 TAW983009:TAW983010 SRA983009:SRA983010 SHE983009:SHE983010 RXI983009:RXI983010 RNM983009:RNM983010 RDQ983009:RDQ983010 QTU983009:QTU983010 QJY983009:QJY983010 QAC983009:QAC983010 PQG983009:PQG983010 PGK983009:PGK983010 OWO983009:OWO983010 OMS983009:OMS983010 OCW983009:OCW983010 NTA983009:NTA983010 NJE983009:NJE983010 MZI983009:MZI983010 MPM983009:MPM983010 MFQ983009:MFQ983010 LVU983009:LVU983010 LLY983009:LLY983010 LCC983009:LCC983010 KSG983009:KSG983010 KIK983009:KIK983010 JYO983009:JYO983010 JOS983009:JOS983010 JEW983009:JEW983010 IVA983009:IVA983010 ILE983009:ILE983010 IBI983009:IBI983010 HRM983009:HRM983010 HHQ983009:HHQ983010 GXU983009:GXU983010 GNY983009:GNY983010 GEC983009:GEC983010 FUG983009:FUG983010 FKK983009:FKK983010 FAO983009:FAO983010 EQS983009:EQS983010 EGW983009:EGW983010 DXA983009:DXA983010 DNE983009:DNE983010 DDI983009:DDI983010 CTM983009:CTM983010 CJQ983009:CJQ983010 BZU983009:BZU983010 BPY983009:BPY983010 BGC983009:BGC983010 AWG983009:AWG983010 AMK983009:AMK983010 ACO983009:ACO983010 SS983009:SS983010 IW983009:IW983010 WVI917473:WVI917474 WLM917473:WLM917474 WBQ917473:WBQ917474 VRU917473:VRU917474 VHY917473:VHY917474 UYC917473:UYC917474 UOG917473:UOG917474 UEK917473:UEK917474 TUO917473:TUO917474 TKS917473:TKS917474 TAW917473:TAW917474 SRA917473:SRA917474 SHE917473:SHE917474 RXI917473:RXI917474 RNM917473:RNM917474 RDQ917473:RDQ917474 QTU917473:QTU917474 QJY917473:QJY917474 QAC917473:QAC917474 PQG917473:PQG917474 PGK917473:PGK917474 OWO917473:OWO917474 OMS917473:OMS917474 OCW917473:OCW917474 NTA917473:NTA917474 NJE917473:NJE917474 MZI917473:MZI917474 MPM917473:MPM917474 MFQ917473:MFQ917474 LVU917473:LVU917474 LLY917473:LLY917474 LCC917473:LCC917474 KSG917473:KSG917474 KIK917473:KIK917474 JYO917473:JYO917474 JOS917473:JOS917474 JEW917473:JEW917474 IVA917473:IVA917474 ILE917473:ILE917474 IBI917473:IBI917474 HRM917473:HRM917474 HHQ917473:HHQ917474 GXU917473:GXU917474 GNY917473:GNY917474 GEC917473:GEC917474 FUG917473:FUG917474 FKK917473:FKK917474 FAO917473:FAO917474 EQS917473:EQS917474 EGW917473:EGW917474 DXA917473:DXA917474 DNE917473:DNE917474 DDI917473:DDI917474 CTM917473:CTM917474 CJQ917473:CJQ917474 BZU917473:BZU917474 BPY917473:BPY917474 BGC917473:BGC917474 AWG917473:AWG917474 AMK917473:AMK917474 ACO917473:ACO917474 SS917473:SS917474 IW917473:IW917474 WVI851937:WVI851938 WLM851937:WLM851938 WBQ851937:WBQ851938 VRU851937:VRU851938 VHY851937:VHY851938 UYC851937:UYC851938 UOG851937:UOG851938 UEK851937:UEK851938 TUO851937:TUO851938 TKS851937:TKS851938 TAW851937:TAW851938 SRA851937:SRA851938 SHE851937:SHE851938 RXI851937:RXI851938 RNM851937:RNM851938 RDQ851937:RDQ851938 QTU851937:QTU851938 QJY851937:QJY851938 QAC851937:QAC851938 PQG851937:PQG851938 PGK851937:PGK851938 OWO851937:OWO851938 OMS851937:OMS851938 OCW851937:OCW851938 NTA851937:NTA851938 NJE851937:NJE851938 MZI851937:MZI851938 MPM851937:MPM851938 MFQ851937:MFQ851938 LVU851937:LVU851938 LLY851937:LLY851938 LCC851937:LCC851938 KSG851937:KSG851938 KIK851937:KIK851938 JYO851937:JYO851938 JOS851937:JOS851938 JEW851937:JEW851938 IVA851937:IVA851938 ILE851937:ILE851938 IBI851937:IBI851938 HRM851937:HRM851938 HHQ851937:HHQ851938 GXU851937:GXU851938 GNY851937:GNY851938 GEC851937:GEC851938 FUG851937:FUG851938 FKK851937:FKK851938 FAO851937:FAO851938 EQS851937:EQS851938 EGW851937:EGW851938 DXA851937:DXA851938 DNE851937:DNE851938 DDI851937:DDI851938 CTM851937:CTM851938 CJQ851937:CJQ851938 BZU851937:BZU851938 BPY851937:BPY851938 BGC851937:BGC851938 AWG851937:AWG851938 AMK851937:AMK851938 ACO851937:ACO851938 SS851937:SS851938 IW851937:IW851938 WVI786401:WVI786402 WLM786401:WLM786402 WBQ786401:WBQ786402 VRU786401:VRU786402 VHY786401:VHY786402 UYC786401:UYC786402 UOG786401:UOG786402 UEK786401:UEK786402 TUO786401:TUO786402 TKS786401:TKS786402 TAW786401:TAW786402 SRA786401:SRA786402 SHE786401:SHE786402 RXI786401:RXI786402 RNM786401:RNM786402 RDQ786401:RDQ786402 QTU786401:QTU786402 QJY786401:QJY786402 QAC786401:QAC786402 PQG786401:PQG786402 PGK786401:PGK786402 OWO786401:OWO786402 OMS786401:OMS786402 OCW786401:OCW786402 NTA786401:NTA786402 NJE786401:NJE786402 MZI786401:MZI786402 MPM786401:MPM786402 MFQ786401:MFQ786402 LVU786401:LVU786402 LLY786401:LLY786402 LCC786401:LCC786402 KSG786401:KSG786402 KIK786401:KIK786402 JYO786401:JYO786402 JOS786401:JOS786402 JEW786401:JEW786402 IVA786401:IVA786402 ILE786401:ILE786402 IBI786401:IBI786402 HRM786401:HRM786402 HHQ786401:HHQ786402 GXU786401:GXU786402 GNY786401:GNY786402 GEC786401:GEC786402 FUG786401:FUG786402 FKK786401:FKK786402 FAO786401:FAO786402 EQS786401:EQS786402 EGW786401:EGW786402 DXA786401:DXA786402 DNE786401:DNE786402 DDI786401:DDI786402 CTM786401:CTM786402 CJQ786401:CJQ786402 BZU786401:BZU786402 BPY786401:BPY786402 BGC786401:BGC786402 AWG786401:AWG786402 AMK786401:AMK786402 ACO786401:ACO786402 SS786401:SS786402 IW786401:IW786402 WVI720865:WVI720866 WLM720865:WLM720866 WBQ720865:WBQ720866 VRU720865:VRU720866 VHY720865:VHY720866 UYC720865:UYC720866 UOG720865:UOG720866 UEK720865:UEK720866 TUO720865:TUO720866 TKS720865:TKS720866 TAW720865:TAW720866 SRA720865:SRA720866 SHE720865:SHE720866 RXI720865:RXI720866 RNM720865:RNM720866 RDQ720865:RDQ720866 QTU720865:QTU720866 QJY720865:QJY720866 QAC720865:QAC720866 PQG720865:PQG720866 PGK720865:PGK720866 OWO720865:OWO720866 OMS720865:OMS720866 OCW720865:OCW720866 NTA720865:NTA720866 NJE720865:NJE720866 MZI720865:MZI720866 MPM720865:MPM720866 MFQ720865:MFQ720866 LVU720865:LVU720866 LLY720865:LLY720866 LCC720865:LCC720866 KSG720865:KSG720866 KIK720865:KIK720866 JYO720865:JYO720866 JOS720865:JOS720866 JEW720865:JEW720866 IVA720865:IVA720866 ILE720865:ILE720866 IBI720865:IBI720866 HRM720865:HRM720866 HHQ720865:HHQ720866 GXU720865:GXU720866 GNY720865:GNY720866 GEC720865:GEC720866 FUG720865:FUG720866 FKK720865:FKK720866 FAO720865:FAO720866 EQS720865:EQS720866 EGW720865:EGW720866 DXA720865:DXA720866 DNE720865:DNE720866 DDI720865:DDI720866 CTM720865:CTM720866 CJQ720865:CJQ720866 BZU720865:BZU720866 BPY720865:BPY720866 BGC720865:BGC720866 AWG720865:AWG720866 AMK720865:AMK720866 ACO720865:ACO720866 SS720865:SS720866 IW720865:IW720866 WVI655329:WVI655330 WLM655329:WLM655330 WBQ655329:WBQ655330 VRU655329:VRU655330 VHY655329:VHY655330 UYC655329:UYC655330 UOG655329:UOG655330 UEK655329:UEK655330 TUO655329:TUO655330 TKS655329:TKS655330 TAW655329:TAW655330 SRA655329:SRA655330 SHE655329:SHE655330 RXI655329:RXI655330 RNM655329:RNM655330 RDQ655329:RDQ655330 QTU655329:QTU655330 QJY655329:QJY655330 QAC655329:QAC655330 PQG655329:PQG655330 PGK655329:PGK655330 OWO655329:OWO655330 OMS655329:OMS655330 OCW655329:OCW655330 NTA655329:NTA655330 NJE655329:NJE655330 MZI655329:MZI655330 MPM655329:MPM655330 MFQ655329:MFQ655330 LVU655329:LVU655330 LLY655329:LLY655330 LCC655329:LCC655330 KSG655329:KSG655330 KIK655329:KIK655330 JYO655329:JYO655330 JOS655329:JOS655330 JEW655329:JEW655330 IVA655329:IVA655330 ILE655329:ILE655330 IBI655329:IBI655330 HRM655329:HRM655330 HHQ655329:HHQ655330 GXU655329:GXU655330 GNY655329:GNY655330 GEC655329:GEC655330 FUG655329:FUG655330 FKK655329:FKK655330 FAO655329:FAO655330 EQS655329:EQS655330 EGW655329:EGW655330 DXA655329:DXA655330 DNE655329:DNE655330 DDI655329:DDI655330 CTM655329:CTM655330 CJQ655329:CJQ655330 BZU655329:BZU655330 BPY655329:BPY655330 BGC655329:BGC655330 AWG655329:AWG655330 AMK655329:AMK655330 ACO655329:ACO655330 SS655329:SS655330 IW655329:IW655330 WVI589793:WVI589794 WLM589793:WLM589794 WBQ589793:WBQ589794 VRU589793:VRU589794 VHY589793:VHY589794 UYC589793:UYC589794 UOG589793:UOG589794 UEK589793:UEK589794 TUO589793:TUO589794 TKS589793:TKS589794 TAW589793:TAW589794 SRA589793:SRA589794 SHE589793:SHE589794 RXI589793:RXI589794 RNM589793:RNM589794 RDQ589793:RDQ589794 QTU589793:QTU589794 QJY589793:QJY589794 QAC589793:QAC589794 PQG589793:PQG589794 PGK589793:PGK589794 OWO589793:OWO589794 OMS589793:OMS589794 OCW589793:OCW589794 NTA589793:NTA589794 NJE589793:NJE589794 MZI589793:MZI589794 MPM589793:MPM589794 MFQ589793:MFQ589794 LVU589793:LVU589794 LLY589793:LLY589794 LCC589793:LCC589794 KSG589793:KSG589794 KIK589793:KIK589794 JYO589793:JYO589794 JOS589793:JOS589794 JEW589793:JEW589794 IVA589793:IVA589794 ILE589793:ILE589794 IBI589793:IBI589794 HRM589793:HRM589794 HHQ589793:HHQ589794 GXU589793:GXU589794 GNY589793:GNY589794 GEC589793:GEC589794 FUG589793:FUG589794 FKK589793:FKK589794 FAO589793:FAO589794 EQS589793:EQS589794 EGW589793:EGW589794 DXA589793:DXA589794 DNE589793:DNE589794 DDI589793:DDI589794 CTM589793:CTM589794 CJQ589793:CJQ589794 BZU589793:BZU589794 BPY589793:BPY589794 BGC589793:BGC589794 AWG589793:AWG589794 AMK589793:AMK589794 ACO589793:ACO589794 SS589793:SS589794 IW589793:IW589794 WVI524257:WVI524258 WLM524257:WLM524258 WBQ524257:WBQ524258 VRU524257:VRU524258 VHY524257:VHY524258 UYC524257:UYC524258 UOG524257:UOG524258 UEK524257:UEK524258 TUO524257:TUO524258 TKS524257:TKS524258 TAW524257:TAW524258 SRA524257:SRA524258 SHE524257:SHE524258 RXI524257:RXI524258 RNM524257:RNM524258 RDQ524257:RDQ524258 QTU524257:QTU524258 QJY524257:QJY524258 QAC524257:QAC524258 PQG524257:PQG524258 PGK524257:PGK524258 OWO524257:OWO524258 OMS524257:OMS524258 OCW524257:OCW524258 NTA524257:NTA524258 NJE524257:NJE524258 MZI524257:MZI524258 MPM524257:MPM524258 MFQ524257:MFQ524258 LVU524257:LVU524258 LLY524257:LLY524258 LCC524257:LCC524258 KSG524257:KSG524258 KIK524257:KIK524258 JYO524257:JYO524258 JOS524257:JOS524258 JEW524257:JEW524258 IVA524257:IVA524258 ILE524257:ILE524258 IBI524257:IBI524258 HRM524257:HRM524258 HHQ524257:HHQ524258 GXU524257:GXU524258 GNY524257:GNY524258 GEC524257:GEC524258 FUG524257:FUG524258 FKK524257:FKK524258 FAO524257:FAO524258 EQS524257:EQS524258 EGW524257:EGW524258 DXA524257:DXA524258 DNE524257:DNE524258 DDI524257:DDI524258 CTM524257:CTM524258 CJQ524257:CJQ524258 BZU524257:BZU524258 BPY524257:BPY524258 BGC524257:BGC524258 AWG524257:AWG524258 AMK524257:AMK524258 ACO524257:ACO524258 SS524257:SS524258 IW524257:IW524258 WVI458721:WVI458722 WLM458721:WLM458722 WBQ458721:WBQ458722 VRU458721:VRU458722 VHY458721:VHY458722 UYC458721:UYC458722 UOG458721:UOG458722 UEK458721:UEK458722 TUO458721:TUO458722 TKS458721:TKS458722 TAW458721:TAW458722 SRA458721:SRA458722 SHE458721:SHE458722 RXI458721:RXI458722 RNM458721:RNM458722 RDQ458721:RDQ458722 QTU458721:QTU458722 QJY458721:QJY458722 QAC458721:QAC458722 PQG458721:PQG458722 PGK458721:PGK458722 OWO458721:OWO458722 OMS458721:OMS458722 OCW458721:OCW458722 NTA458721:NTA458722 NJE458721:NJE458722 MZI458721:MZI458722 MPM458721:MPM458722 MFQ458721:MFQ458722 LVU458721:LVU458722 LLY458721:LLY458722 LCC458721:LCC458722 KSG458721:KSG458722 KIK458721:KIK458722 JYO458721:JYO458722 JOS458721:JOS458722 JEW458721:JEW458722 IVA458721:IVA458722 ILE458721:ILE458722 IBI458721:IBI458722 HRM458721:HRM458722 HHQ458721:HHQ458722 GXU458721:GXU458722 GNY458721:GNY458722 GEC458721:GEC458722 FUG458721:FUG458722 FKK458721:FKK458722 FAO458721:FAO458722 EQS458721:EQS458722 EGW458721:EGW458722 DXA458721:DXA458722 DNE458721:DNE458722 DDI458721:DDI458722 CTM458721:CTM458722 CJQ458721:CJQ458722 BZU458721:BZU458722 BPY458721:BPY458722 BGC458721:BGC458722 AWG458721:AWG458722 AMK458721:AMK458722 ACO458721:ACO458722 SS458721:SS458722 IW458721:IW458722 WVI393185:WVI393186 WLM393185:WLM393186 WBQ393185:WBQ393186 VRU393185:VRU393186 VHY393185:VHY393186 UYC393185:UYC393186 UOG393185:UOG393186 UEK393185:UEK393186 TUO393185:TUO393186 TKS393185:TKS393186 TAW393185:TAW393186 SRA393185:SRA393186 SHE393185:SHE393186 RXI393185:RXI393186 RNM393185:RNM393186 RDQ393185:RDQ393186 QTU393185:QTU393186 QJY393185:QJY393186 QAC393185:QAC393186 PQG393185:PQG393186 PGK393185:PGK393186 OWO393185:OWO393186 OMS393185:OMS393186 OCW393185:OCW393186 NTA393185:NTA393186 NJE393185:NJE393186 MZI393185:MZI393186 MPM393185:MPM393186 MFQ393185:MFQ393186 LVU393185:LVU393186 LLY393185:LLY393186 LCC393185:LCC393186 KSG393185:KSG393186 KIK393185:KIK393186 JYO393185:JYO393186 JOS393185:JOS393186 JEW393185:JEW393186 IVA393185:IVA393186 ILE393185:ILE393186 IBI393185:IBI393186 HRM393185:HRM393186 HHQ393185:HHQ393186 GXU393185:GXU393186 GNY393185:GNY393186 GEC393185:GEC393186 FUG393185:FUG393186 FKK393185:FKK393186 FAO393185:FAO393186 EQS393185:EQS393186 EGW393185:EGW393186 DXA393185:DXA393186 DNE393185:DNE393186 DDI393185:DDI393186 CTM393185:CTM393186 CJQ393185:CJQ393186 BZU393185:BZU393186 BPY393185:BPY393186 BGC393185:BGC393186 AWG393185:AWG393186 AMK393185:AMK393186 ACO393185:ACO393186 SS393185:SS393186 IW393185:IW393186 WVI327649:WVI327650 WLM327649:WLM327650 WBQ327649:WBQ327650 VRU327649:VRU327650 VHY327649:VHY327650 UYC327649:UYC327650 UOG327649:UOG327650 UEK327649:UEK327650 TUO327649:TUO327650 TKS327649:TKS327650 TAW327649:TAW327650 SRA327649:SRA327650 SHE327649:SHE327650 RXI327649:RXI327650 RNM327649:RNM327650 RDQ327649:RDQ327650 QTU327649:QTU327650 QJY327649:QJY327650 QAC327649:QAC327650 PQG327649:PQG327650 PGK327649:PGK327650 OWO327649:OWO327650 OMS327649:OMS327650 OCW327649:OCW327650 NTA327649:NTA327650 NJE327649:NJE327650 MZI327649:MZI327650 MPM327649:MPM327650 MFQ327649:MFQ327650 LVU327649:LVU327650 LLY327649:LLY327650 LCC327649:LCC327650 KSG327649:KSG327650 KIK327649:KIK327650 JYO327649:JYO327650 JOS327649:JOS327650 JEW327649:JEW327650 IVA327649:IVA327650 ILE327649:ILE327650 IBI327649:IBI327650 HRM327649:HRM327650 HHQ327649:HHQ327650 GXU327649:GXU327650 GNY327649:GNY327650 GEC327649:GEC327650 FUG327649:FUG327650 FKK327649:FKK327650 FAO327649:FAO327650 EQS327649:EQS327650 EGW327649:EGW327650 DXA327649:DXA327650 DNE327649:DNE327650 DDI327649:DDI327650 CTM327649:CTM327650 CJQ327649:CJQ327650 BZU327649:BZU327650 BPY327649:BPY327650 BGC327649:BGC327650 AWG327649:AWG327650 AMK327649:AMK327650 ACO327649:ACO327650 SS327649:SS327650 IW327649:IW327650 WVI262113:WVI262114 WLM262113:WLM262114 WBQ262113:WBQ262114 VRU262113:VRU262114 VHY262113:VHY262114 UYC262113:UYC262114 UOG262113:UOG262114 UEK262113:UEK262114 TUO262113:TUO262114 TKS262113:TKS262114 TAW262113:TAW262114 SRA262113:SRA262114 SHE262113:SHE262114 RXI262113:RXI262114 RNM262113:RNM262114 RDQ262113:RDQ262114 QTU262113:QTU262114 QJY262113:QJY262114 QAC262113:QAC262114 PQG262113:PQG262114 PGK262113:PGK262114 OWO262113:OWO262114 OMS262113:OMS262114 OCW262113:OCW262114 NTA262113:NTA262114 NJE262113:NJE262114 MZI262113:MZI262114 MPM262113:MPM262114 MFQ262113:MFQ262114 LVU262113:LVU262114 LLY262113:LLY262114 LCC262113:LCC262114 KSG262113:KSG262114 KIK262113:KIK262114 JYO262113:JYO262114 JOS262113:JOS262114 JEW262113:JEW262114 IVA262113:IVA262114 ILE262113:ILE262114 IBI262113:IBI262114 HRM262113:HRM262114 HHQ262113:HHQ262114 GXU262113:GXU262114 GNY262113:GNY262114 GEC262113:GEC262114 FUG262113:FUG262114 FKK262113:FKK262114 FAO262113:FAO262114 EQS262113:EQS262114 EGW262113:EGW262114 DXA262113:DXA262114 DNE262113:DNE262114 DDI262113:DDI262114 CTM262113:CTM262114 CJQ262113:CJQ262114 BZU262113:BZU262114 BPY262113:BPY262114 BGC262113:BGC262114 AWG262113:AWG262114 AMK262113:AMK262114 ACO262113:ACO262114 SS262113:SS262114 IW262113:IW262114 WVI196577:WVI196578 WLM196577:WLM196578 WBQ196577:WBQ196578 VRU196577:VRU196578 VHY196577:VHY196578 UYC196577:UYC196578 UOG196577:UOG196578 UEK196577:UEK196578 TUO196577:TUO196578 TKS196577:TKS196578 TAW196577:TAW196578 SRA196577:SRA196578 SHE196577:SHE196578 RXI196577:RXI196578 RNM196577:RNM196578 RDQ196577:RDQ196578 QTU196577:QTU196578 QJY196577:QJY196578 QAC196577:QAC196578 PQG196577:PQG196578 PGK196577:PGK196578 OWO196577:OWO196578 OMS196577:OMS196578 OCW196577:OCW196578 NTA196577:NTA196578 NJE196577:NJE196578 MZI196577:MZI196578 MPM196577:MPM196578 MFQ196577:MFQ196578 LVU196577:LVU196578 LLY196577:LLY196578 LCC196577:LCC196578 KSG196577:KSG196578 KIK196577:KIK196578 JYO196577:JYO196578 JOS196577:JOS196578 JEW196577:JEW196578 IVA196577:IVA196578 ILE196577:ILE196578 IBI196577:IBI196578 HRM196577:HRM196578 HHQ196577:HHQ196578 GXU196577:GXU196578 GNY196577:GNY196578 GEC196577:GEC196578 FUG196577:FUG196578 FKK196577:FKK196578 FAO196577:FAO196578 EQS196577:EQS196578 EGW196577:EGW196578 DXA196577:DXA196578 DNE196577:DNE196578 DDI196577:DDI196578 CTM196577:CTM196578 CJQ196577:CJQ196578 BZU196577:BZU196578 BPY196577:BPY196578 BGC196577:BGC196578 AWG196577:AWG196578 AMK196577:AMK196578 ACO196577:ACO196578 SS196577:SS196578 IW196577:IW196578 WVI131041:WVI131042 WLM131041:WLM131042 WBQ131041:WBQ131042 VRU131041:VRU131042 VHY131041:VHY131042 UYC131041:UYC131042 UOG131041:UOG131042 UEK131041:UEK131042 TUO131041:TUO131042 TKS131041:TKS131042 TAW131041:TAW131042 SRA131041:SRA131042 SHE131041:SHE131042 RXI131041:RXI131042 RNM131041:RNM131042 RDQ131041:RDQ131042 QTU131041:QTU131042 QJY131041:QJY131042 QAC131041:QAC131042 PQG131041:PQG131042 PGK131041:PGK131042 OWO131041:OWO131042 OMS131041:OMS131042 OCW131041:OCW131042 NTA131041:NTA131042 NJE131041:NJE131042 MZI131041:MZI131042 MPM131041:MPM131042 MFQ131041:MFQ131042 LVU131041:LVU131042 LLY131041:LLY131042 LCC131041:LCC131042 KSG131041:KSG131042 KIK131041:KIK131042 JYO131041:JYO131042 JOS131041:JOS131042 JEW131041:JEW131042 IVA131041:IVA131042 ILE131041:ILE131042 IBI131041:IBI131042 HRM131041:HRM131042 HHQ131041:HHQ131042 GXU131041:GXU131042 GNY131041:GNY131042 GEC131041:GEC131042 FUG131041:FUG131042 FKK131041:FKK131042 FAO131041:FAO131042 EQS131041:EQS131042 EGW131041:EGW131042 DXA131041:DXA131042 DNE131041:DNE131042 DDI131041:DDI131042 CTM131041:CTM131042 CJQ131041:CJQ131042 BZU131041:BZU131042 BPY131041:BPY131042 BGC131041:BGC131042 AWG131041:AWG131042 AMK131041:AMK131042 ACO131041:ACO131042 SS131041:SS131042 IW131041:IW131042 WVI65505:WVI65506 WLM65505:WLM65506 WBQ65505:WBQ65506 VRU65505:VRU65506 VHY65505:VHY65506 UYC65505:UYC65506 UOG65505:UOG65506 UEK65505:UEK65506 TUO65505:TUO65506 TKS65505:TKS65506 TAW65505:TAW65506 SRA65505:SRA65506 SHE65505:SHE65506 RXI65505:RXI65506 RNM65505:RNM65506 RDQ65505:RDQ65506 QTU65505:QTU65506 QJY65505:QJY65506 QAC65505:QAC65506 PQG65505:PQG65506 PGK65505:PGK65506 OWO65505:OWO65506 OMS65505:OMS65506 OCW65505:OCW65506 NTA65505:NTA65506 NJE65505:NJE65506 MZI65505:MZI65506 MPM65505:MPM65506 MFQ65505:MFQ65506 LVU65505:LVU65506 LLY65505:LLY65506 LCC65505:LCC65506 KSG65505:KSG65506 KIK65505:KIK65506 JYO65505:JYO65506 JOS65505:JOS65506 JEW65505:JEW65506 IVA65505:IVA65506 ILE65505:ILE65506 IBI65505:IBI65506 HRM65505:HRM65506 HHQ65505:HHQ65506 GXU65505:GXU65506 GNY65505:GNY65506 GEC65505:GEC65506 FUG65505:FUG65506 FKK65505:FKK65506 FAO65505:FAO65506 EQS65505:EQS65506 EGW65505:EGW65506 DXA65505:DXA65506 DNE65505:DNE65506 DDI65505:DDI65506 CTM65505:CTM65506 CJQ65505:CJQ65506 BZU65505:BZU65506 BPY65505:BPY65506 BGC65505:BGC65506 AWG65505:AWG65506 AMK65505:AMK65506 ACO65505:ACO65506 SS65505:SS65506 D131040:D131041 D196576:D196577 D262112:D262113 D327648:D327649 D393184:D393185 D458720:D458721 D524256:D524257 D589792:D589793 D655328:D655329 D720864:D720865 D786400:D786401 D851936:D851937 D917472:D917473 D65504:D65505 WVH10 IV10 SR10 ACN10 AMJ10 AWF10 BGB10 BPX10 BZT10 CJP10 CTL10 DDH10 DND10 DWZ10 EGV10 EQR10 FAN10 FKJ10 FUF10 GEB10 GNX10 GXT10 HHP10 HRL10 IBH10 ILD10 IUZ10 JEV10 JOR10 JYN10 KIJ10 KSF10 LCB10 LLX10 LVT10 MFP10 MPL10 MZH10 NJD10 NSZ10 OCV10 OMR10 OWN10 PGJ10 PQF10 QAB10 QJX10 QTT10 RDP10 RNL10 RXH10 SHD10 SQZ10 TAV10 TKR10 TUN10 UEJ10 UOF10 UYB10 VHX10 VRT10 WBP10 WLL10" xr:uid="{00000000-0002-0000-0400-000001000000}">
      <formula1>#REF!</formula1>
    </dataValidation>
    <dataValidation type="list" allowBlank="1" showErrorMessage="1" sqref="IW65501 SS65501 ACO65501 AMK65501 AWG65501 BGC65501 BPY65501 BZU65501 CJQ65501 CTM65501 DDI65501 DNE65501 DXA65501 EGW65501 EQS65501 FAO65501 FKK65501 FUG65501 GEC65501 GNY65501 GXU65501 HHQ65501 HRM65501 IBI65501 ILE65501 IVA65501 JEW65501 JOS65501 JYO65501 KIK65501 KSG65501 LCC65501 LLY65501 LVU65501 MFQ65501 MPM65501 MZI65501 NJE65501 NTA65501 OCW65501 OMS65501 OWO65501 PGK65501 PQG65501 QAC65501 QJY65501 QTU65501 RDQ65501 RNM65501 RXI65501 SHE65501 SRA65501 TAW65501 TKS65501 TUO65501 UEK65501 UOG65501 UYC65501 VHY65501 VRU65501 WBQ65501 WLM65501 WVI65501 IW131037 SS131037 ACO131037 AMK131037 AWG131037 BGC131037 BPY131037 BZU131037 CJQ131037 CTM131037 DDI131037 DNE131037 DXA131037 EGW131037 EQS131037 FAO131037 FKK131037 FUG131037 GEC131037 GNY131037 GXU131037 HHQ131037 HRM131037 IBI131037 ILE131037 IVA131037 JEW131037 JOS131037 JYO131037 KIK131037 KSG131037 LCC131037 LLY131037 LVU131037 MFQ131037 MPM131037 MZI131037 NJE131037 NTA131037 OCW131037 OMS131037 OWO131037 PGK131037 PQG131037 QAC131037 QJY131037 QTU131037 RDQ131037 RNM131037 RXI131037 SHE131037 SRA131037 TAW131037 TKS131037 TUO131037 UEK131037 UOG131037 UYC131037 VHY131037 VRU131037 WBQ131037 WLM131037 WVI131037 IW196573 SS196573 ACO196573 AMK196573 AWG196573 BGC196573 BPY196573 BZU196573 CJQ196573 CTM196573 DDI196573 DNE196573 DXA196573 EGW196573 EQS196573 FAO196573 FKK196573 FUG196573 GEC196573 GNY196573 GXU196573 HHQ196573 HRM196573 IBI196573 ILE196573 IVA196573 JEW196573 JOS196573 JYO196573 KIK196573 KSG196573 LCC196573 LLY196573 LVU196573 MFQ196573 MPM196573 MZI196573 NJE196573 NTA196573 OCW196573 OMS196573 OWO196573 PGK196573 PQG196573 QAC196573 QJY196573 QTU196573 RDQ196573 RNM196573 RXI196573 SHE196573 SRA196573 TAW196573 TKS196573 TUO196573 UEK196573 UOG196573 UYC196573 VHY196573 VRU196573 WBQ196573 WLM196573 WVI196573 IW262109 SS262109 ACO262109 AMK262109 AWG262109 BGC262109 BPY262109 BZU262109 CJQ262109 CTM262109 DDI262109 DNE262109 DXA262109 EGW262109 EQS262109 FAO262109 FKK262109 FUG262109 GEC262109 GNY262109 GXU262109 HHQ262109 HRM262109 IBI262109 ILE262109 IVA262109 JEW262109 JOS262109 JYO262109 KIK262109 KSG262109 LCC262109 LLY262109 LVU262109 MFQ262109 MPM262109 MZI262109 NJE262109 NTA262109 OCW262109 OMS262109 OWO262109 PGK262109 PQG262109 QAC262109 QJY262109 QTU262109 RDQ262109 RNM262109 RXI262109 SHE262109 SRA262109 TAW262109 TKS262109 TUO262109 UEK262109 UOG262109 UYC262109 VHY262109 VRU262109 WBQ262109 WLM262109 WVI262109 IW327645 SS327645 ACO327645 AMK327645 AWG327645 BGC327645 BPY327645 BZU327645 CJQ327645 CTM327645 DDI327645 DNE327645 DXA327645 EGW327645 EQS327645 FAO327645 FKK327645 FUG327645 GEC327645 GNY327645 GXU327645 HHQ327645 HRM327645 IBI327645 ILE327645 IVA327645 JEW327645 JOS327645 JYO327645 KIK327645 KSG327645 LCC327645 LLY327645 LVU327645 MFQ327645 MPM327645 MZI327645 NJE327645 NTA327645 OCW327645 OMS327645 OWO327645 PGK327645 PQG327645 QAC327645 QJY327645 QTU327645 RDQ327645 RNM327645 RXI327645 SHE327645 SRA327645 TAW327645 TKS327645 TUO327645 UEK327645 UOG327645 UYC327645 VHY327645 VRU327645 WBQ327645 WLM327645 WVI327645 IW393181 SS393181 ACO393181 AMK393181 AWG393181 BGC393181 BPY393181 BZU393181 CJQ393181 CTM393181 DDI393181 DNE393181 DXA393181 EGW393181 EQS393181 FAO393181 FKK393181 FUG393181 GEC393181 GNY393181 GXU393181 HHQ393181 HRM393181 IBI393181 ILE393181 IVA393181 JEW393181 JOS393181 JYO393181 KIK393181 KSG393181 LCC393181 LLY393181 LVU393181 MFQ393181 MPM393181 MZI393181 NJE393181 NTA393181 OCW393181 OMS393181 OWO393181 PGK393181 PQG393181 QAC393181 QJY393181 QTU393181 RDQ393181 RNM393181 RXI393181 SHE393181 SRA393181 TAW393181 TKS393181 TUO393181 UEK393181 UOG393181 UYC393181 VHY393181 VRU393181 WBQ393181 WLM393181 WVI393181 IW458717 SS458717 ACO458717 AMK458717 AWG458717 BGC458717 BPY458717 BZU458717 CJQ458717 CTM458717 DDI458717 DNE458717 DXA458717 EGW458717 EQS458717 FAO458717 FKK458717 FUG458717 GEC458717 GNY458717 GXU458717 HHQ458717 HRM458717 IBI458717 ILE458717 IVA458717 JEW458717 JOS458717 JYO458717 KIK458717 KSG458717 LCC458717 LLY458717 LVU458717 MFQ458717 MPM458717 MZI458717 NJE458717 NTA458717 OCW458717 OMS458717 OWO458717 PGK458717 PQG458717 QAC458717 QJY458717 QTU458717 RDQ458717 RNM458717 RXI458717 SHE458717 SRA458717 TAW458717 TKS458717 TUO458717 UEK458717 UOG458717 UYC458717 VHY458717 VRU458717 WBQ458717 WLM458717 WVI458717 IW524253 SS524253 ACO524253 AMK524253 AWG524253 BGC524253 BPY524253 BZU524253 CJQ524253 CTM524253 DDI524253 DNE524253 DXA524253 EGW524253 EQS524253 FAO524253 FKK524253 FUG524253 GEC524253 GNY524253 GXU524253 HHQ524253 HRM524253 IBI524253 ILE524253 IVA524253 JEW524253 JOS524253 JYO524253 KIK524253 KSG524253 LCC524253 LLY524253 LVU524253 MFQ524253 MPM524253 MZI524253 NJE524253 NTA524253 OCW524253 OMS524253 OWO524253 PGK524253 PQG524253 QAC524253 QJY524253 QTU524253 RDQ524253 RNM524253 RXI524253 SHE524253 SRA524253 TAW524253 TKS524253 TUO524253 UEK524253 UOG524253 UYC524253 VHY524253 VRU524253 WBQ524253 WLM524253 WVI524253 IW589789 SS589789 ACO589789 AMK589789 AWG589789 BGC589789 BPY589789 BZU589789 CJQ589789 CTM589789 DDI589789 DNE589789 DXA589789 EGW589789 EQS589789 FAO589789 FKK589789 FUG589789 GEC589789 GNY589789 GXU589789 HHQ589789 HRM589789 IBI589789 ILE589789 IVA589789 JEW589789 JOS589789 JYO589789 KIK589789 KSG589789 LCC589789 LLY589789 LVU589789 MFQ589789 MPM589789 MZI589789 NJE589789 NTA589789 OCW589789 OMS589789 OWO589789 PGK589789 PQG589789 QAC589789 QJY589789 QTU589789 RDQ589789 RNM589789 RXI589789 SHE589789 SRA589789 TAW589789 TKS589789 TUO589789 UEK589789 UOG589789 UYC589789 VHY589789 VRU589789 WBQ589789 WLM589789 WVI589789 IW655325 SS655325 ACO655325 AMK655325 AWG655325 BGC655325 BPY655325 BZU655325 CJQ655325 CTM655325 DDI655325 DNE655325 DXA655325 EGW655325 EQS655325 FAO655325 FKK655325 FUG655325 GEC655325 GNY655325 GXU655325 HHQ655325 HRM655325 IBI655325 ILE655325 IVA655325 JEW655325 JOS655325 JYO655325 KIK655325 KSG655325 LCC655325 LLY655325 LVU655325 MFQ655325 MPM655325 MZI655325 NJE655325 NTA655325 OCW655325 OMS655325 OWO655325 PGK655325 PQG655325 QAC655325 QJY655325 QTU655325 RDQ655325 RNM655325 RXI655325 SHE655325 SRA655325 TAW655325 TKS655325 TUO655325 UEK655325 UOG655325 UYC655325 VHY655325 VRU655325 WBQ655325 WLM655325 WVI655325 IW720861 SS720861 ACO720861 AMK720861 AWG720861 BGC720861 BPY720861 BZU720861 CJQ720861 CTM720861 DDI720861 DNE720861 DXA720861 EGW720861 EQS720861 FAO720861 FKK720861 FUG720861 GEC720861 GNY720861 GXU720861 HHQ720861 HRM720861 IBI720861 ILE720861 IVA720861 JEW720861 JOS720861 JYO720861 KIK720861 KSG720861 LCC720861 LLY720861 LVU720861 MFQ720861 MPM720861 MZI720861 NJE720861 NTA720861 OCW720861 OMS720861 OWO720861 PGK720861 PQG720861 QAC720861 QJY720861 QTU720861 RDQ720861 RNM720861 RXI720861 SHE720861 SRA720861 TAW720861 TKS720861 TUO720861 UEK720861 UOG720861 UYC720861 VHY720861 VRU720861 WBQ720861 WLM720861 WVI720861 IW786397 SS786397 ACO786397 AMK786397 AWG786397 BGC786397 BPY786397 BZU786397 CJQ786397 CTM786397 DDI786397 DNE786397 DXA786397 EGW786397 EQS786397 FAO786397 FKK786397 FUG786397 GEC786397 GNY786397 GXU786397 HHQ786397 HRM786397 IBI786397 ILE786397 IVA786397 JEW786397 JOS786397 JYO786397 KIK786397 KSG786397 LCC786397 LLY786397 LVU786397 MFQ786397 MPM786397 MZI786397 NJE786397 NTA786397 OCW786397 OMS786397 OWO786397 PGK786397 PQG786397 QAC786397 QJY786397 QTU786397 RDQ786397 RNM786397 RXI786397 SHE786397 SRA786397 TAW786397 TKS786397 TUO786397 UEK786397 UOG786397 UYC786397 VHY786397 VRU786397 WBQ786397 WLM786397 WVI786397 IW851933 SS851933 ACO851933 AMK851933 AWG851933 BGC851933 BPY851933 BZU851933 CJQ851933 CTM851933 DDI851933 DNE851933 DXA851933 EGW851933 EQS851933 FAO851933 FKK851933 FUG851933 GEC851933 GNY851933 GXU851933 HHQ851933 HRM851933 IBI851933 ILE851933 IVA851933 JEW851933 JOS851933 JYO851933 KIK851933 KSG851933 LCC851933 LLY851933 LVU851933 MFQ851933 MPM851933 MZI851933 NJE851933 NTA851933 OCW851933 OMS851933 OWO851933 PGK851933 PQG851933 QAC851933 QJY851933 QTU851933 RDQ851933 RNM851933 RXI851933 SHE851933 SRA851933 TAW851933 TKS851933 TUO851933 UEK851933 UOG851933 UYC851933 VHY851933 VRU851933 WBQ851933 WLM851933 WVI851933 IW917469 SS917469 ACO917469 AMK917469 AWG917469 BGC917469 BPY917469 BZU917469 CJQ917469 CTM917469 DDI917469 DNE917469 DXA917469 EGW917469 EQS917469 FAO917469 FKK917469 FUG917469 GEC917469 GNY917469 GXU917469 HHQ917469 HRM917469 IBI917469 ILE917469 IVA917469 JEW917469 JOS917469 JYO917469 KIK917469 KSG917469 LCC917469 LLY917469 LVU917469 MFQ917469 MPM917469 MZI917469 NJE917469 NTA917469 OCW917469 OMS917469 OWO917469 PGK917469 PQG917469 QAC917469 QJY917469 QTU917469 RDQ917469 RNM917469 RXI917469 SHE917469 SRA917469 TAW917469 TKS917469 TUO917469 UEK917469 UOG917469 UYC917469 VHY917469 VRU917469 WBQ917469 WLM917469 WVI917469 IW983005 SS983005 ACO983005 AMK983005 AWG983005 BGC983005 BPY983005 BZU983005 CJQ983005 CTM983005 DDI983005 DNE983005 DXA983005 EGW983005 EQS983005 FAO983005 FKK983005 FUG983005 GEC983005 GNY983005 GXU983005 HHQ983005 HRM983005 IBI983005 ILE983005 IVA983005 JEW983005 JOS983005 JYO983005 KIK983005 KSG983005 LCC983005 LLY983005 LVU983005 MFQ983005 MPM983005 MZI983005 NJE983005 NTA983005 OCW983005 OMS983005 OWO983005 PGK983005 PQG983005 QAC983005 QJY983005 QTU983005 RDQ983005 RNM983005 RXI983005 SHE983005 SRA983005 TAW983005 TKS983005 TUO983005 UEK983005 UOG983005 UYC983005 VHY983005 VRU983005 WBQ983005 WLM983005 WVI983005" xr:uid="{00000000-0002-0000-0400-000002000000}">
      <formula1>JA65497:JA65499</formula1>
    </dataValidation>
    <dataValidation type="list" allowBlank="1" showErrorMessage="1" sqref="D131036 D196572 D262108 D327644 D393180 D458716 D524252 D589788 D655324 D720860 D786396 D851932 D917468 D983004 D65500" xr:uid="{00000000-0002-0000-0400-000003000000}">
      <formula1>#REF!</formula1>
    </dataValidation>
  </dataValidations>
  <printOptions horizontalCentered="1" gridLines="1"/>
  <pageMargins left="0.25" right="0.25" top="0.75" bottom="0.75" header="0.3" footer="0.3"/>
  <pageSetup scale="69" fitToHeight="7" orientation="portrait" r:id="rId1"/>
  <headerFooter alignWithMargins="0">
    <oddFooter>&amp;LCLEAR Study Review Guide, Page &amp;P of &amp;N&amp;R&amp;A</oddFooter>
  </headerFooter>
  <extLst>
    <ext xmlns:x14="http://schemas.microsoft.com/office/spreadsheetml/2009/9/main" uri="{CCE6A557-97BC-4b89-ADB6-D9C93CAAB3DF}">
      <x14:dataValidations xmlns:xm="http://schemas.microsoft.com/office/excel/2006/main" count="1">
        <x14:dataValidation type="list" allowBlank="1" showErrorMessage="1" xr:uid="{00000000-0002-0000-0400-000004000000}">
          <x14:formula1>
            <xm:f>Validation!$A$1:$A$3</xm:f>
          </x14:formula1>
          <xm:sqref>D4:D5 D7:D8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B54"/>
  <sheetViews>
    <sheetView zoomScaleNormal="100" workbookViewId="0">
      <selection activeCell="H5" sqref="H5"/>
    </sheetView>
  </sheetViews>
  <sheetFormatPr defaultColWidth="8.81640625" defaultRowHeight="12" x14ac:dyDescent="0.3"/>
  <cols>
    <col min="1" max="1" width="28.453125" style="28" customWidth="1"/>
    <col min="2" max="2" width="56.6328125" style="28" customWidth="1"/>
    <col min="3" max="3" width="8.81640625" style="28" customWidth="1"/>
    <col min="4" max="4" width="13.36328125" style="27" customWidth="1"/>
    <col min="5" max="5" width="41.453125" style="26" customWidth="1"/>
    <col min="6" max="6" width="10.6328125" style="58" customWidth="1"/>
    <col min="7" max="7" width="25.1796875" style="58" customWidth="1"/>
    <col min="8" max="8" width="33.453125" style="10" customWidth="1"/>
    <col min="9" max="9" width="17.453125" style="10" customWidth="1"/>
    <col min="10" max="10" width="12.36328125" style="10" customWidth="1"/>
    <col min="11" max="254" width="9.1796875" style="10"/>
    <col min="255" max="255" width="4.6328125" style="10" customWidth="1"/>
    <col min="256" max="256" width="56.6328125" style="10" customWidth="1"/>
    <col min="257" max="257" width="15.6328125" style="10" customWidth="1"/>
    <col min="258" max="258" width="64.6328125" style="10" customWidth="1"/>
    <col min="259" max="259" width="10.6328125" style="10" customWidth="1"/>
    <col min="260" max="260" width="9.1796875" style="10"/>
    <col min="261" max="261" width="0" style="10" hidden="1" customWidth="1"/>
    <col min="262" max="510" width="9.1796875" style="10"/>
    <col min="511" max="511" width="4.6328125" style="10" customWidth="1"/>
    <col min="512" max="512" width="56.6328125" style="10" customWidth="1"/>
    <col min="513" max="513" width="15.6328125" style="10" customWidth="1"/>
    <col min="514" max="514" width="64.6328125" style="10" customWidth="1"/>
    <col min="515" max="515" width="10.6328125" style="10" customWidth="1"/>
    <col min="516" max="516" width="9.1796875" style="10"/>
    <col min="517" max="517" width="0" style="10" hidden="1" customWidth="1"/>
    <col min="518" max="766" width="9.1796875" style="10"/>
    <col min="767" max="767" width="4.6328125" style="10" customWidth="1"/>
    <col min="768" max="768" width="56.6328125" style="10" customWidth="1"/>
    <col min="769" max="769" width="15.6328125" style="10" customWidth="1"/>
    <col min="770" max="770" width="64.6328125" style="10" customWidth="1"/>
    <col min="771" max="771" width="10.6328125" style="10" customWidth="1"/>
    <col min="772" max="772" width="9.1796875" style="10"/>
    <col min="773" max="773" width="0" style="10" hidden="1" customWidth="1"/>
    <col min="774" max="1022" width="9.1796875" style="10"/>
    <col min="1023" max="1023" width="4.6328125" style="10" customWidth="1"/>
    <col min="1024" max="1024" width="56.6328125" style="10" customWidth="1"/>
    <col min="1025" max="1025" width="15.6328125" style="10" customWidth="1"/>
    <col min="1026" max="1026" width="64.6328125" style="10" customWidth="1"/>
    <col min="1027" max="1027" width="10.6328125" style="10" customWidth="1"/>
    <col min="1028" max="1028" width="9.1796875" style="10"/>
    <col min="1029" max="1029" width="0" style="10" hidden="1" customWidth="1"/>
    <col min="1030" max="1278" width="9.1796875" style="10"/>
    <col min="1279" max="1279" width="4.6328125" style="10" customWidth="1"/>
    <col min="1280" max="1280" width="56.6328125" style="10" customWidth="1"/>
    <col min="1281" max="1281" width="15.6328125" style="10" customWidth="1"/>
    <col min="1282" max="1282" width="64.6328125" style="10" customWidth="1"/>
    <col min="1283" max="1283" width="10.6328125" style="10" customWidth="1"/>
    <col min="1284" max="1284" width="9.1796875" style="10"/>
    <col min="1285" max="1285" width="0" style="10" hidden="1" customWidth="1"/>
    <col min="1286" max="1534" width="9.1796875" style="10"/>
    <col min="1535" max="1535" width="4.6328125" style="10" customWidth="1"/>
    <col min="1536" max="1536" width="56.6328125" style="10" customWidth="1"/>
    <col min="1537" max="1537" width="15.6328125" style="10" customWidth="1"/>
    <col min="1538" max="1538" width="64.6328125" style="10" customWidth="1"/>
    <col min="1539" max="1539" width="10.6328125" style="10" customWidth="1"/>
    <col min="1540" max="1540" width="9.1796875" style="10"/>
    <col min="1541" max="1541" width="0" style="10" hidden="1" customWidth="1"/>
    <col min="1542" max="1790" width="9.1796875" style="10"/>
    <col min="1791" max="1791" width="4.6328125" style="10" customWidth="1"/>
    <col min="1792" max="1792" width="56.6328125" style="10" customWidth="1"/>
    <col min="1793" max="1793" width="15.6328125" style="10" customWidth="1"/>
    <col min="1794" max="1794" width="64.6328125" style="10" customWidth="1"/>
    <col min="1795" max="1795" width="10.6328125" style="10" customWidth="1"/>
    <col min="1796" max="1796" width="9.1796875" style="10"/>
    <col min="1797" max="1797" width="0" style="10" hidden="1" customWidth="1"/>
    <col min="1798" max="2046" width="9.1796875" style="10"/>
    <col min="2047" max="2047" width="4.6328125" style="10" customWidth="1"/>
    <col min="2048" max="2048" width="56.6328125" style="10" customWidth="1"/>
    <col min="2049" max="2049" width="15.6328125" style="10" customWidth="1"/>
    <col min="2050" max="2050" width="64.6328125" style="10" customWidth="1"/>
    <col min="2051" max="2051" width="10.6328125" style="10" customWidth="1"/>
    <col min="2052" max="2052" width="9.1796875" style="10"/>
    <col min="2053" max="2053" width="0" style="10" hidden="1" customWidth="1"/>
    <col min="2054" max="2302" width="9.1796875" style="10"/>
    <col min="2303" max="2303" width="4.6328125" style="10" customWidth="1"/>
    <col min="2304" max="2304" width="56.6328125" style="10" customWidth="1"/>
    <col min="2305" max="2305" width="15.6328125" style="10" customWidth="1"/>
    <col min="2306" max="2306" width="64.6328125" style="10" customWidth="1"/>
    <col min="2307" max="2307" width="10.6328125" style="10" customWidth="1"/>
    <col min="2308" max="2308" width="9.1796875" style="10"/>
    <col min="2309" max="2309" width="0" style="10" hidden="1" customWidth="1"/>
    <col min="2310" max="2558" width="9.1796875" style="10"/>
    <col min="2559" max="2559" width="4.6328125" style="10" customWidth="1"/>
    <col min="2560" max="2560" width="56.6328125" style="10" customWidth="1"/>
    <col min="2561" max="2561" width="15.6328125" style="10" customWidth="1"/>
    <col min="2562" max="2562" width="64.6328125" style="10" customWidth="1"/>
    <col min="2563" max="2563" width="10.6328125" style="10" customWidth="1"/>
    <col min="2564" max="2564" width="9.1796875" style="10"/>
    <col min="2565" max="2565" width="0" style="10" hidden="1" customWidth="1"/>
    <col min="2566" max="2814" width="9.1796875" style="10"/>
    <col min="2815" max="2815" width="4.6328125" style="10" customWidth="1"/>
    <col min="2816" max="2816" width="56.6328125" style="10" customWidth="1"/>
    <col min="2817" max="2817" width="15.6328125" style="10" customWidth="1"/>
    <col min="2818" max="2818" width="64.6328125" style="10" customWidth="1"/>
    <col min="2819" max="2819" width="10.6328125" style="10" customWidth="1"/>
    <col min="2820" max="2820" width="9.1796875" style="10"/>
    <col min="2821" max="2821" width="0" style="10" hidden="1" customWidth="1"/>
    <col min="2822" max="3070" width="9.1796875" style="10"/>
    <col min="3071" max="3071" width="4.6328125" style="10" customWidth="1"/>
    <col min="3072" max="3072" width="56.6328125" style="10" customWidth="1"/>
    <col min="3073" max="3073" width="15.6328125" style="10" customWidth="1"/>
    <col min="3074" max="3074" width="64.6328125" style="10" customWidth="1"/>
    <col min="3075" max="3075" width="10.6328125" style="10" customWidth="1"/>
    <col min="3076" max="3076" width="9.1796875" style="10"/>
    <col min="3077" max="3077" width="0" style="10" hidden="1" customWidth="1"/>
    <col min="3078" max="3326" width="9.1796875" style="10"/>
    <col min="3327" max="3327" width="4.6328125" style="10" customWidth="1"/>
    <col min="3328" max="3328" width="56.6328125" style="10" customWidth="1"/>
    <col min="3329" max="3329" width="15.6328125" style="10" customWidth="1"/>
    <col min="3330" max="3330" width="64.6328125" style="10" customWidth="1"/>
    <col min="3331" max="3331" width="10.6328125" style="10" customWidth="1"/>
    <col min="3332" max="3332" width="9.1796875" style="10"/>
    <col min="3333" max="3333" width="0" style="10" hidden="1" customWidth="1"/>
    <col min="3334" max="3582" width="9.1796875" style="10"/>
    <col min="3583" max="3583" width="4.6328125" style="10" customWidth="1"/>
    <col min="3584" max="3584" width="56.6328125" style="10" customWidth="1"/>
    <col min="3585" max="3585" width="15.6328125" style="10" customWidth="1"/>
    <col min="3586" max="3586" width="64.6328125" style="10" customWidth="1"/>
    <col min="3587" max="3587" width="10.6328125" style="10" customWidth="1"/>
    <col min="3588" max="3588" width="9.1796875" style="10"/>
    <col min="3589" max="3589" width="0" style="10" hidden="1" customWidth="1"/>
    <col min="3590" max="3838" width="9.1796875" style="10"/>
    <col min="3839" max="3839" width="4.6328125" style="10" customWidth="1"/>
    <col min="3840" max="3840" width="56.6328125" style="10" customWidth="1"/>
    <col min="3841" max="3841" width="15.6328125" style="10" customWidth="1"/>
    <col min="3842" max="3842" width="64.6328125" style="10" customWidth="1"/>
    <col min="3843" max="3843" width="10.6328125" style="10" customWidth="1"/>
    <col min="3844" max="3844" width="9.1796875" style="10"/>
    <col min="3845" max="3845" width="0" style="10" hidden="1" customWidth="1"/>
    <col min="3846" max="4094" width="9.1796875" style="10"/>
    <col min="4095" max="4095" width="4.6328125" style="10" customWidth="1"/>
    <col min="4096" max="4096" width="56.6328125" style="10" customWidth="1"/>
    <col min="4097" max="4097" width="15.6328125" style="10" customWidth="1"/>
    <col min="4098" max="4098" width="64.6328125" style="10" customWidth="1"/>
    <col min="4099" max="4099" width="10.6328125" style="10" customWidth="1"/>
    <col min="4100" max="4100" width="9.1796875" style="10"/>
    <col min="4101" max="4101" width="0" style="10" hidden="1" customWidth="1"/>
    <col min="4102" max="4350" width="9.1796875" style="10"/>
    <col min="4351" max="4351" width="4.6328125" style="10" customWidth="1"/>
    <col min="4352" max="4352" width="56.6328125" style="10" customWidth="1"/>
    <col min="4353" max="4353" width="15.6328125" style="10" customWidth="1"/>
    <col min="4354" max="4354" width="64.6328125" style="10" customWidth="1"/>
    <col min="4355" max="4355" width="10.6328125" style="10" customWidth="1"/>
    <col min="4356" max="4356" width="9.1796875" style="10"/>
    <col min="4357" max="4357" width="0" style="10" hidden="1" customWidth="1"/>
    <col min="4358" max="4606" width="9.1796875" style="10"/>
    <col min="4607" max="4607" width="4.6328125" style="10" customWidth="1"/>
    <col min="4608" max="4608" width="56.6328125" style="10" customWidth="1"/>
    <col min="4609" max="4609" width="15.6328125" style="10" customWidth="1"/>
    <col min="4610" max="4610" width="64.6328125" style="10" customWidth="1"/>
    <col min="4611" max="4611" width="10.6328125" style="10" customWidth="1"/>
    <col min="4612" max="4612" width="9.1796875" style="10"/>
    <col min="4613" max="4613" width="0" style="10" hidden="1" customWidth="1"/>
    <col min="4614" max="4862" width="9.1796875" style="10"/>
    <col min="4863" max="4863" width="4.6328125" style="10" customWidth="1"/>
    <col min="4864" max="4864" width="56.6328125" style="10" customWidth="1"/>
    <col min="4865" max="4865" width="15.6328125" style="10" customWidth="1"/>
    <col min="4866" max="4866" width="64.6328125" style="10" customWidth="1"/>
    <col min="4867" max="4867" width="10.6328125" style="10" customWidth="1"/>
    <col min="4868" max="4868" width="9.1796875" style="10"/>
    <col min="4869" max="4869" width="0" style="10" hidden="1" customWidth="1"/>
    <col min="4870" max="5118" width="9.1796875" style="10"/>
    <col min="5119" max="5119" width="4.6328125" style="10" customWidth="1"/>
    <col min="5120" max="5120" width="56.6328125" style="10" customWidth="1"/>
    <col min="5121" max="5121" width="15.6328125" style="10" customWidth="1"/>
    <col min="5122" max="5122" width="64.6328125" style="10" customWidth="1"/>
    <col min="5123" max="5123" width="10.6328125" style="10" customWidth="1"/>
    <col min="5124" max="5124" width="9.1796875" style="10"/>
    <col min="5125" max="5125" width="0" style="10" hidden="1" customWidth="1"/>
    <col min="5126" max="5374" width="9.1796875" style="10"/>
    <col min="5375" max="5375" width="4.6328125" style="10" customWidth="1"/>
    <col min="5376" max="5376" width="56.6328125" style="10" customWidth="1"/>
    <col min="5377" max="5377" width="15.6328125" style="10" customWidth="1"/>
    <col min="5378" max="5378" width="64.6328125" style="10" customWidth="1"/>
    <col min="5379" max="5379" width="10.6328125" style="10" customWidth="1"/>
    <col min="5380" max="5380" width="9.1796875" style="10"/>
    <col min="5381" max="5381" width="0" style="10" hidden="1" customWidth="1"/>
    <col min="5382" max="5630" width="9.1796875" style="10"/>
    <col min="5631" max="5631" width="4.6328125" style="10" customWidth="1"/>
    <col min="5632" max="5632" width="56.6328125" style="10" customWidth="1"/>
    <col min="5633" max="5633" width="15.6328125" style="10" customWidth="1"/>
    <col min="5634" max="5634" width="64.6328125" style="10" customWidth="1"/>
    <col min="5635" max="5635" width="10.6328125" style="10" customWidth="1"/>
    <col min="5636" max="5636" width="9.1796875" style="10"/>
    <col min="5637" max="5637" width="0" style="10" hidden="1" customWidth="1"/>
    <col min="5638" max="5886" width="9.1796875" style="10"/>
    <col min="5887" max="5887" width="4.6328125" style="10" customWidth="1"/>
    <col min="5888" max="5888" width="56.6328125" style="10" customWidth="1"/>
    <col min="5889" max="5889" width="15.6328125" style="10" customWidth="1"/>
    <col min="5890" max="5890" width="64.6328125" style="10" customWidth="1"/>
    <col min="5891" max="5891" width="10.6328125" style="10" customWidth="1"/>
    <col min="5892" max="5892" width="9.1796875" style="10"/>
    <col min="5893" max="5893" width="0" style="10" hidden="1" customWidth="1"/>
    <col min="5894" max="6142" width="9.1796875" style="10"/>
    <col min="6143" max="6143" width="4.6328125" style="10" customWidth="1"/>
    <col min="6144" max="6144" width="56.6328125" style="10" customWidth="1"/>
    <col min="6145" max="6145" width="15.6328125" style="10" customWidth="1"/>
    <col min="6146" max="6146" width="64.6328125" style="10" customWidth="1"/>
    <col min="6147" max="6147" width="10.6328125" style="10" customWidth="1"/>
    <col min="6148" max="6148" width="9.1796875" style="10"/>
    <col min="6149" max="6149" width="0" style="10" hidden="1" customWidth="1"/>
    <col min="6150" max="6398" width="9.1796875" style="10"/>
    <col min="6399" max="6399" width="4.6328125" style="10" customWidth="1"/>
    <col min="6400" max="6400" width="56.6328125" style="10" customWidth="1"/>
    <col min="6401" max="6401" width="15.6328125" style="10" customWidth="1"/>
    <col min="6402" max="6402" width="64.6328125" style="10" customWidth="1"/>
    <col min="6403" max="6403" width="10.6328125" style="10" customWidth="1"/>
    <col min="6404" max="6404" width="9.1796875" style="10"/>
    <col min="6405" max="6405" width="0" style="10" hidden="1" customWidth="1"/>
    <col min="6406" max="6654" width="9.1796875" style="10"/>
    <col min="6655" max="6655" width="4.6328125" style="10" customWidth="1"/>
    <col min="6656" max="6656" width="56.6328125" style="10" customWidth="1"/>
    <col min="6657" max="6657" width="15.6328125" style="10" customWidth="1"/>
    <col min="6658" max="6658" width="64.6328125" style="10" customWidth="1"/>
    <col min="6659" max="6659" width="10.6328125" style="10" customWidth="1"/>
    <col min="6660" max="6660" width="9.1796875" style="10"/>
    <col min="6661" max="6661" width="0" style="10" hidden="1" customWidth="1"/>
    <col min="6662" max="6910" width="9.1796875" style="10"/>
    <col min="6911" max="6911" width="4.6328125" style="10" customWidth="1"/>
    <col min="6912" max="6912" width="56.6328125" style="10" customWidth="1"/>
    <col min="6913" max="6913" width="15.6328125" style="10" customWidth="1"/>
    <col min="6914" max="6914" width="64.6328125" style="10" customWidth="1"/>
    <col min="6915" max="6915" width="10.6328125" style="10" customWidth="1"/>
    <col min="6916" max="6916" width="9.1796875" style="10"/>
    <col min="6917" max="6917" width="0" style="10" hidden="1" customWidth="1"/>
    <col min="6918" max="7166" width="9.1796875" style="10"/>
    <col min="7167" max="7167" width="4.6328125" style="10" customWidth="1"/>
    <col min="7168" max="7168" width="56.6328125" style="10" customWidth="1"/>
    <col min="7169" max="7169" width="15.6328125" style="10" customWidth="1"/>
    <col min="7170" max="7170" width="64.6328125" style="10" customWidth="1"/>
    <col min="7171" max="7171" width="10.6328125" style="10" customWidth="1"/>
    <col min="7172" max="7172" width="9.1796875" style="10"/>
    <col min="7173" max="7173" width="0" style="10" hidden="1" customWidth="1"/>
    <col min="7174" max="7422" width="9.1796875" style="10"/>
    <col min="7423" max="7423" width="4.6328125" style="10" customWidth="1"/>
    <col min="7424" max="7424" width="56.6328125" style="10" customWidth="1"/>
    <col min="7425" max="7425" width="15.6328125" style="10" customWidth="1"/>
    <col min="7426" max="7426" width="64.6328125" style="10" customWidth="1"/>
    <col min="7427" max="7427" width="10.6328125" style="10" customWidth="1"/>
    <col min="7428" max="7428" width="9.1796875" style="10"/>
    <col min="7429" max="7429" width="0" style="10" hidden="1" customWidth="1"/>
    <col min="7430" max="7678" width="9.1796875" style="10"/>
    <col min="7679" max="7679" width="4.6328125" style="10" customWidth="1"/>
    <col min="7680" max="7680" width="56.6328125" style="10" customWidth="1"/>
    <col min="7681" max="7681" width="15.6328125" style="10" customWidth="1"/>
    <col min="7682" max="7682" width="64.6328125" style="10" customWidth="1"/>
    <col min="7683" max="7683" width="10.6328125" style="10" customWidth="1"/>
    <col min="7684" max="7684" width="9.1796875" style="10"/>
    <col min="7685" max="7685" width="0" style="10" hidden="1" customWidth="1"/>
    <col min="7686" max="7934" width="9.1796875" style="10"/>
    <col min="7935" max="7935" width="4.6328125" style="10" customWidth="1"/>
    <col min="7936" max="7936" width="56.6328125" style="10" customWidth="1"/>
    <col min="7937" max="7937" width="15.6328125" style="10" customWidth="1"/>
    <col min="7938" max="7938" width="64.6328125" style="10" customWidth="1"/>
    <col min="7939" max="7939" width="10.6328125" style="10" customWidth="1"/>
    <col min="7940" max="7940" width="9.1796875" style="10"/>
    <col min="7941" max="7941" width="0" style="10" hidden="1" customWidth="1"/>
    <col min="7942" max="8190" width="9.1796875" style="10"/>
    <col min="8191" max="8191" width="4.6328125" style="10" customWidth="1"/>
    <col min="8192" max="8192" width="56.6328125" style="10" customWidth="1"/>
    <col min="8193" max="8193" width="15.6328125" style="10" customWidth="1"/>
    <col min="8194" max="8194" width="64.6328125" style="10" customWidth="1"/>
    <col min="8195" max="8195" width="10.6328125" style="10" customWidth="1"/>
    <col min="8196" max="8196" width="9.1796875" style="10"/>
    <col min="8197" max="8197" width="0" style="10" hidden="1" customWidth="1"/>
    <col min="8198" max="8446" width="9.1796875" style="10"/>
    <col min="8447" max="8447" width="4.6328125" style="10" customWidth="1"/>
    <col min="8448" max="8448" width="56.6328125" style="10" customWidth="1"/>
    <col min="8449" max="8449" width="15.6328125" style="10" customWidth="1"/>
    <col min="8450" max="8450" width="64.6328125" style="10" customWidth="1"/>
    <col min="8451" max="8451" width="10.6328125" style="10" customWidth="1"/>
    <col min="8452" max="8452" width="9.1796875" style="10"/>
    <col min="8453" max="8453" width="0" style="10" hidden="1" customWidth="1"/>
    <col min="8454" max="8702" width="9.1796875" style="10"/>
    <col min="8703" max="8703" width="4.6328125" style="10" customWidth="1"/>
    <col min="8704" max="8704" width="56.6328125" style="10" customWidth="1"/>
    <col min="8705" max="8705" width="15.6328125" style="10" customWidth="1"/>
    <col min="8706" max="8706" width="64.6328125" style="10" customWidth="1"/>
    <col min="8707" max="8707" width="10.6328125" style="10" customWidth="1"/>
    <col min="8708" max="8708" width="9.1796875" style="10"/>
    <col min="8709" max="8709" width="0" style="10" hidden="1" customWidth="1"/>
    <col min="8710" max="8958" width="9.1796875" style="10"/>
    <col min="8959" max="8959" width="4.6328125" style="10" customWidth="1"/>
    <col min="8960" max="8960" width="56.6328125" style="10" customWidth="1"/>
    <col min="8961" max="8961" width="15.6328125" style="10" customWidth="1"/>
    <col min="8962" max="8962" width="64.6328125" style="10" customWidth="1"/>
    <col min="8963" max="8963" width="10.6328125" style="10" customWidth="1"/>
    <col min="8964" max="8964" width="9.1796875" style="10"/>
    <col min="8965" max="8965" width="0" style="10" hidden="1" customWidth="1"/>
    <col min="8966" max="9214" width="9.1796875" style="10"/>
    <col min="9215" max="9215" width="4.6328125" style="10" customWidth="1"/>
    <col min="9216" max="9216" width="56.6328125" style="10" customWidth="1"/>
    <col min="9217" max="9217" width="15.6328125" style="10" customWidth="1"/>
    <col min="9218" max="9218" width="64.6328125" style="10" customWidth="1"/>
    <col min="9219" max="9219" width="10.6328125" style="10" customWidth="1"/>
    <col min="9220" max="9220" width="9.1796875" style="10"/>
    <col min="9221" max="9221" width="0" style="10" hidden="1" customWidth="1"/>
    <col min="9222" max="9470" width="9.1796875" style="10"/>
    <col min="9471" max="9471" width="4.6328125" style="10" customWidth="1"/>
    <col min="9472" max="9472" width="56.6328125" style="10" customWidth="1"/>
    <col min="9473" max="9473" width="15.6328125" style="10" customWidth="1"/>
    <col min="9474" max="9474" width="64.6328125" style="10" customWidth="1"/>
    <col min="9475" max="9475" width="10.6328125" style="10" customWidth="1"/>
    <col min="9476" max="9476" width="9.1796875" style="10"/>
    <col min="9477" max="9477" width="0" style="10" hidden="1" customWidth="1"/>
    <col min="9478" max="9726" width="9.1796875" style="10"/>
    <col min="9727" max="9727" width="4.6328125" style="10" customWidth="1"/>
    <col min="9728" max="9728" width="56.6328125" style="10" customWidth="1"/>
    <col min="9729" max="9729" width="15.6328125" style="10" customWidth="1"/>
    <col min="9730" max="9730" width="64.6328125" style="10" customWidth="1"/>
    <col min="9731" max="9731" width="10.6328125" style="10" customWidth="1"/>
    <col min="9732" max="9732" width="9.1796875" style="10"/>
    <col min="9733" max="9733" width="0" style="10" hidden="1" customWidth="1"/>
    <col min="9734" max="9982" width="9.1796875" style="10"/>
    <col min="9983" max="9983" width="4.6328125" style="10" customWidth="1"/>
    <col min="9984" max="9984" width="56.6328125" style="10" customWidth="1"/>
    <col min="9985" max="9985" width="15.6328125" style="10" customWidth="1"/>
    <col min="9986" max="9986" width="64.6328125" style="10" customWidth="1"/>
    <col min="9987" max="9987" width="10.6328125" style="10" customWidth="1"/>
    <col min="9988" max="9988" width="9.1796875" style="10"/>
    <col min="9989" max="9989" width="0" style="10" hidden="1" customWidth="1"/>
    <col min="9990" max="10238" width="9.1796875" style="10"/>
    <col min="10239" max="10239" width="4.6328125" style="10" customWidth="1"/>
    <col min="10240" max="10240" width="56.6328125" style="10" customWidth="1"/>
    <col min="10241" max="10241" width="15.6328125" style="10" customWidth="1"/>
    <col min="10242" max="10242" width="64.6328125" style="10" customWidth="1"/>
    <col min="10243" max="10243" width="10.6328125" style="10" customWidth="1"/>
    <col min="10244" max="10244" width="9.1796875" style="10"/>
    <col min="10245" max="10245" width="0" style="10" hidden="1" customWidth="1"/>
    <col min="10246" max="10494" width="9.1796875" style="10"/>
    <col min="10495" max="10495" width="4.6328125" style="10" customWidth="1"/>
    <col min="10496" max="10496" width="56.6328125" style="10" customWidth="1"/>
    <col min="10497" max="10497" width="15.6328125" style="10" customWidth="1"/>
    <col min="10498" max="10498" width="64.6328125" style="10" customWidth="1"/>
    <col min="10499" max="10499" width="10.6328125" style="10" customWidth="1"/>
    <col min="10500" max="10500" width="9.1796875" style="10"/>
    <col min="10501" max="10501" width="0" style="10" hidden="1" customWidth="1"/>
    <col min="10502" max="10750" width="9.1796875" style="10"/>
    <col min="10751" max="10751" width="4.6328125" style="10" customWidth="1"/>
    <col min="10752" max="10752" width="56.6328125" style="10" customWidth="1"/>
    <col min="10753" max="10753" width="15.6328125" style="10" customWidth="1"/>
    <col min="10754" max="10754" width="64.6328125" style="10" customWidth="1"/>
    <col min="10755" max="10755" width="10.6328125" style="10" customWidth="1"/>
    <col min="10756" max="10756" width="9.1796875" style="10"/>
    <col min="10757" max="10757" width="0" style="10" hidden="1" customWidth="1"/>
    <col min="10758" max="11006" width="9.1796875" style="10"/>
    <col min="11007" max="11007" width="4.6328125" style="10" customWidth="1"/>
    <col min="11008" max="11008" width="56.6328125" style="10" customWidth="1"/>
    <col min="11009" max="11009" width="15.6328125" style="10" customWidth="1"/>
    <col min="11010" max="11010" width="64.6328125" style="10" customWidth="1"/>
    <col min="11011" max="11011" width="10.6328125" style="10" customWidth="1"/>
    <col min="11012" max="11012" width="9.1796875" style="10"/>
    <col min="11013" max="11013" width="0" style="10" hidden="1" customWidth="1"/>
    <col min="11014" max="11262" width="9.1796875" style="10"/>
    <col min="11263" max="11263" width="4.6328125" style="10" customWidth="1"/>
    <col min="11264" max="11264" width="56.6328125" style="10" customWidth="1"/>
    <col min="11265" max="11265" width="15.6328125" style="10" customWidth="1"/>
    <col min="11266" max="11266" width="64.6328125" style="10" customWidth="1"/>
    <col min="11267" max="11267" width="10.6328125" style="10" customWidth="1"/>
    <col min="11268" max="11268" width="9.1796875" style="10"/>
    <col min="11269" max="11269" width="0" style="10" hidden="1" customWidth="1"/>
    <col min="11270" max="11518" width="9.1796875" style="10"/>
    <col min="11519" max="11519" width="4.6328125" style="10" customWidth="1"/>
    <col min="11520" max="11520" width="56.6328125" style="10" customWidth="1"/>
    <col min="11521" max="11521" width="15.6328125" style="10" customWidth="1"/>
    <col min="11522" max="11522" width="64.6328125" style="10" customWidth="1"/>
    <col min="11523" max="11523" width="10.6328125" style="10" customWidth="1"/>
    <col min="11524" max="11524" width="9.1796875" style="10"/>
    <col min="11525" max="11525" width="0" style="10" hidden="1" customWidth="1"/>
    <col min="11526" max="11774" width="9.1796875" style="10"/>
    <col min="11775" max="11775" width="4.6328125" style="10" customWidth="1"/>
    <col min="11776" max="11776" width="56.6328125" style="10" customWidth="1"/>
    <col min="11777" max="11777" width="15.6328125" style="10" customWidth="1"/>
    <col min="11778" max="11778" width="64.6328125" style="10" customWidth="1"/>
    <col min="11779" max="11779" width="10.6328125" style="10" customWidth="1"/>
    <col min="11780" max="11780" width="9.1796875" style="10"/>
    <col min="11781" max="11781" width="0" style="10" hidden="1" customWidth="1"/>
    <col min="11782" max="12030" width="9.1796875" style="10"/>
    <col min="12031" max="12031" width="4.6328125" style="10" customWidth="1"/>
    <col min="12032" max="12032" width="56.6328125" style="10" customWidth="1"/>
    <col min="12033" max="12033" width="15.6328125" style="10" customWidth="1"/>
    <col min="12034" max="12034" width="64.6328125" style="10" customWidth="1"/>
    <col min="12035" max="12035" width="10.6328125" style="10" customWidth="1"/>
    <col min="12036" max="12036" width="9.1796875" style="10"/>
    <col min="12037" max="12037" width="0" style="10" hidden="1" customWidth="1"/>
    <col min="12038" max="12286" width="9.1796875" style="10"/>
    <col min="12287" max="12287" width="4.6328125" style="10" customWidth="1"/>
    <col min="12288" max="12288" width="56.6328125" style="10" customWidth="1"/>
    <col min="12289" max="12289" width="15.6328125" style="10" customWidth="1"/>
    <col min="12290" max="12290" width="64.6328125" style="10" customWidth="1"/>
    <col min="12291" max="12291" width="10.6328125" style="10" customWidth="1"/>
    <col min="12292" max="12292" width="9.1796875" style="10"/>
    <col min="12293" max="12293" width="0" style="10" hidden="1" customWidth="1"/>
    <col min="12294" max="12542" width="9.1796875" style="10"/>
    <col min="12543" max="12543" width="4.6328125" style="10" customWidth="1"/>
    <col min="12544" max="12544" width="56.6328125" style="10" customWidth="1"/>
    <col min="12545" max="12545" width="15.6328125" style="10" customWidth="1"/>
    <col min="12546" max="12546" width="64.6328125" style="10" customWidth="1"/>
    <col min="12547" max="12547" width="10.6328125" style="10" customWidth="1"/>
    <col min="12548" max="12548" width="9.1796875" style="10"/>
    <col min="12549" max="12549" width="0" style="10" hidden="1" customWidth="1"/>
    <col min="12550" max="12798" width="9.1796875" style="10"/>
    <col min="12799" max="12799" width="4.6328125" style="10" customWidth="1"/>
    <col min="12800" max="12800" width="56.6328125" style="10" customWidth="1"/>
    <col min="12801" max="12801" width="15.6328125" style="10" customWidth="1"/>
    <col min="12802" max="12802" width="64.6328125" style="10" customWidth="1"/>
    <col min="12803" max="12803" width="10.6328125" style="10" customWidth="1"/>
    <col min="12804" max="12804" width="9.1796875" style="10"/>
    <col min="12805" max="12805" width="0" style="10" hidden="1" customWidth="1"/>
    <col min="12806" max="13054" width="9.1796875" style="10"/>
    <col min="13055" max="13055" width="4.6328125" style="10" customWidth="1"/>
    <col min="13056" max="13056" width="56.6328125" style="10" customWidth="1"/>
    <col min="13057" max="13057" width="15.6328125" style="10" customWidth="1"/>
    <col min="13058" max="13058" width="64.6328125" style="10" customWidth="1"/>
    <col min="13059" max="13059" width="10.6328125" style="10" customWidth="1"/>
    <col min="13060" max="13060" width="9.1796875" style="10"/>
    <col min="13061" max="13061" width="0" style="10" hidden="1" customWidth="1"/>
    <col min="13062" max="13310" width="9.1796875" style="10"/>
    <col min="13311" max="13311" width="4.6328125" style="10" customWidth="1"/>
    <col min="13312" max="13312" width="56.6328125" style="10" customWidth="1"/>
    <col min="13313" max="13313" width="15.6328125" style="10" customWidth="1"/>
    <col min="13314" max="13314" width="64.6328125" style="10" customWidth="1"/>
    <col min="13315" max="13315" width="10.6328125" style="10" customWidth="1"/>
    <col min="13316" max="13316" width="9.1796875" style="10"/>
    <col min="13317" max="13317" width="0" style="10" hidden="1" customWidth="1"/>
    <col min="13318" max="13566" width="9.1796875" style="10"/>
    <col min="13567" max="13567" width="4.6328125" style="10" customWidth="1"/>
    <col min="13568" max="13568" width="56.6328125" style="10" customWidth="1"/>
    <col min="13569" max="13569" width="15.6328125" style="10" customWidth="1"/>
    <col min="13570" max="13570" width="64.6328125" style="10" customWidth="1"/>
    <col min="13571" max="13571" width="10.6328125" style="10" customWidth="1"/>
    <col min="13572" max="13572" width="9.1796875" style="10"/>
    <col min="13573" max="13573" width="0" style="10" hidden="1" customWidth="1"/>
    <col min="13574" max="13822" width="9.1796875" style="10"/>
    <col min="13823" max="13823" width="4.6328125" style="10" customWidth="1"/>
    <col min="13824" max="13824" width="56.6328125" style="10" customWidth="1"/>
    <col min="13825" max="13825" width="15.6328125" style="10" customWidth="1"/>
    <col min="13826" max="13826" width="64.6328125" style="10" customWidth="1"/>
    <col min="13827" max="13827" width="10.6328125" style="10" customWidth="1"/>
    <col min="13828" max="13828" width="9.1796875" style="10"/>
    <col min="13829" max="13829" width="0" style="10" hidden="1" customWidth="1"/>
    <col min="13830" max="14078" width="9.1796875" style="10"/>
    <col min="14079" max="14079" width="4.6328125" style="10" customWidth="1"/>
    <col min="14080" max="14080" width="56.6328125" style="10" customWidth="1"/>
    <col min="14081" max="14081" width="15.6328125" style="10" customWidth="1"/>
    <col min="14082" max="14082" width="64.6328125" style="10" customWidth="1"/>
    <col min="14083" max="14083" width="10.6328125" style="10" customWidth="1"/>
    <col min="14084" max="14084" width="9.1796875" style="10"/>
    <col min="14085" max="14085" width="0" style="10" hidden="1" customWidth="1"/>
    <col min="14086" max="14334" width="9.1796875" style="10"/>
    <col min="14335" max="14335" width="4.6328125" style="10" customWidth="1"/>
    <col min="14336" max="14336" width="56.6328125" style="10" customWidth="1"/>
    <col min="14337" max="14337" width="15.6328125" style="10" customWidth="1"/>
    <col min="14338" max="14338" width="64.6328125" style="10" customWidth="1"/>
    <col min="14339" max="14339" width="10.6328125" style="10" customWidth="1"/>
    <col min="14340" max="14340" width="9.1796875" style="10"/>
    <col min="14341" max="14341" width="0" style="10" hidden="1" customWidth="1"/>
    <col min="14342" max="14590" width="9.1796875" style="10"/>
    <col min="14591" max="14591" width="4.6328125" style="10" customWidth="1"/>
    <col min="14592" max="14592" width="56.6328125" style="10" customWidth="1"/>
    <col min="14593" max="14593" width="15.6328125" style="10" customWidth="1"/>
    <col min="14594" max="14594" width="64.6328125" style="10" customWidth="1"/>
    <col min="14595" max="14595" width="10.6328125" style="10" customWidth="1"/>
    <col min="14596" max="14596" width="9.1796875" style="10"/>
    <col min="14597" max="14597" width="0" style="10" hidden="1" customWidth="1"/>
    <col min="14598" max="14846" width="9.1796875" style="10"/>
    <col min="14847" max="14847" width="4.6328125" style="10" customWidth="1"/>
    <col min="14848" max="14848" width="56.6328125" style="10" customWidth="1"/>
    <col min="14849" max="14849" width="15.6328125" style="10" customWidth="1"/>
    <col min="14850" max="14850" width="64.6328125" style="10" customWidth="1"/>
    <col min="14851" max="14851" width="10.6328125" style="10" customWidth="1"/>
    <col min="14852" max="14852" width="9.1796875" style="10"/>
    <col min="14853" max="14853" width="0" style="10" hidden="1" customWidth="1"/>
    <col min="14854" max="15102" width="9.1796875" style="10"/>
    <col min="15103" max="15103" width="4.6328125" style="10" customWidth="1"/>
    <col min="15104" max="15104" width="56.6328125" style="10" customWidth="1"/>
    <col min="15105" max="15105" width="15.6328125" style="10" customWidth="1"/>
    <col min="15106" max="15106" width="64.6328125" style="10" customWidth="1"/>
    <col min="15107" max="15107" width="10.6328125" style="10" customWidth="1"/>
    <col min="15108" max="15108" width="9.1796875" style="10"/>
    <col min="15109" max="15109" width="0" style="10" hidden="1" customWidth="1"/>
    <col min="15110" max="15358" width="9.1796875" style="10"/>
    <col min="15359" max="15359" width="4.6328125" style="10" customWidth="1"/>
    <col min="15360" max="15360" width="56.6328125" style="10" customWidth="1"/>
    <col min="15361" max="15361" width="15.6328125" style="10" customWidth="1"/>
    <col min="15362" max="15362" width="64.6328125" style="10" customWidth="1"/>
    <col min="15363" max="15363" width="10.6328125" style="10" customWidth="1"/>
    <col min="15364" max="15364" width="9.1796875" style="10"/>
    <col min="15365" max="15365" width="0" style="10" hidden="1" customWidth="1"/>
    <col min="15366" max="15614" width="9.1796875" style="10"/>
    <col min="15615" max="15615" width="4.6328125" style="10" customWidth="1"/>
    <col min="15616" max="15616" width="56.6328125" style="10" customWidth="1"/>
    <col min="15617" max="15617" width="15.6328125" style="10" customWidth="1"/>
    <col min="15618" max="15618" width="64.6328125" style="10" customWidth="1"/>
    <col min="15619" max="15619" width="10.6328125" style="10" customWidth="1"/>
    <col min="15620" max="15620" width="9.1796875" style="10"/>
    <col min="15621" max="15621" width="0" style="10" hidden="1" customWidth="1"/>
    <col min="15622" max="15870" width="9.1796875" style="10"/>
    <col min="15871" max="15871" width="4.6328125" style="10" customWidth="1"/>
    <col min="15872" max="15872" width="56.6328125" style="10" customWidth="1"/>
    <col min="15873" max="15873" width="15.6328125" style="10" customWidth="1"/>
    <col min="15874" max="15874" width="64.6328125" style="10" customWidth="1"/>
    <col min="15875" max="15875" width="10.6328125" style="10" customWidth="1"/>
    <col min="15876" max="15876" width="9.1796875" style="10"/>
    <col min="15877" max="15877" width="0" style="10" hidden="1" customWidth="1"/>
    <col min="15878" max="16126" width="9.1796875" style="10"/>
    <col min="16127" max="16127" width="4.6328125" style="10" customWidth="1"/>
    <col min="16128" max="16128" width="56.6328125" style="10" customWidth="1"/>
    <col min="16129" max="16129" width="15.6328125" style="10" customWidth="1"/>
    <col min="16130" max="16130" width="64.6328125" style="10" customWidth="1"/>
    <col min="16131" max="16131" width="10.6328125" style="10" customWidth="1"/>
    <col min="16132" max="16132" width="9.1796875" style="10"/>
    <col min="16133" max="16133" width="0" style="10" hidden="1" customWidth="1"/>
    <col min="16134" max="16384" width="9.1796875" style="10"/>
  </cols>
  <sheetData>
    <row r="1" spans="1:444" s="66" customFormat="1" ht="48" customHeight="1" x14ac:dyDescent="0.25">
      <c r="A1" s="304" t="s">
        <v>253</v>
      </c>
      <c r="B1" s="304"/>
      <c r="C1" s="305"/>
      <c r="D1" s="306"/>
      <c r="E1" s="306"/>
      <c r="F1" s="307"/>
      <c r="G1" s="306"/>
      <c r="H1" s="210"/>
      <c r="I1" s="210"/>
      <c r="J1" s="182"/>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c r="IW1" s="14"/>
      <c r="IX1" s="14"/>
      <c r="IY1" s="14"/>
      <c r="IZ1" s="14"/>
      <c r="JA1" s="14"/>
      <c r="JB1" s="14"/>
      <c r="JC1" s="14"/>
      <c r="JD1" s="14"/>
      <c r="JE1" s="14"/>
      <c r="JF1" s="14"/>
      <c r="JG1" s="14"/>
      <c r="JH1" s="14"/>
      <c r="JI1" s="14"/>
      <c r="JJ1" s="14"/>
      <c r="JK1" s="14"/>
      <c r="JL1" s="14"/>
      <c r="JM1" s="14"/>
      <c r="JN1" s="14"/>
      <c r="JO1" s="14"/>
      <c r="JP1" s="14"/>
      <c r="JQ1" s="14"/>
      <c r="JR1" s="14"/>
      <c r="JS1" s="14"/>
      <c r="JT1" s="14"/>
      <c r="JU1" s="14"/>
      <c r="JV1" s="14"/>
      <c r="JW1" s="14"/>
      <c r="JX1" s="14"/>
      <c r="JY1" s="14"/>
      <c r="JZ1" s="14"/>
      <c r="KA1" s="14"/>
      <c r="KB1" s="14"/>
      <c r="KC1" s="14"/>
      <c r="KD1" s="14"/>
      <c r="KE1" s="14"/>
      <c r="KF1" s="14"/>
      <c r="KG1" s="14"/>
      <c r="KH1" s="14"/>
      <c r="KI1" s="14"/>
      <c r="KJ1" s="14"/>
      <c r="KK1" s="14"/>
      <c r="KL1" s="14"/>
      <c r="KM1" s="14"/>
      <c r="KN1" s="14"/>
      <c r="KO1" s="14"/>
      <c r="KP1" s="14"/>
      <c r="KQ1" s="14"/>
      <c r="KR1" s="14"/>
      <c r="KS1" s="14"/>
      <c r="KT1" s="14"/>
      <c r="KU1" s="14"/>
      <c r="KV1" s="14"/>
      <c r="KW1" s="14"/>
      <c r="KX1" s="14"/>
      <c r="KY1" s="14"/>
      <c r="KZ1" s="14"/>
      <c r="LA1" s="14"/>
      <c r="LB1" s="14"/>
      <c r="LC1" s="14"/>
      <c r="LD1" s="14"/>
      <c r="LE1" s="14"/>
      <c r="LF1" s="14"/>
      <c r="LG1" s="14"/>
      <c r="LH1" s="14"/>
      <c r="LI1" s="14"/>
      <c r="LJ1" s="14"/>
      <c r="LK1" s="14"/>
      <c r="LL1" s="14"/>
      <c r="LM1" s="14"/>
      <c r="LN1" s="14"/>
      <c r="LO1" s="14"/>
      <c r="LP1" s="14"/>
      <c r="LQ1" s="14"/>
      <c r="LR1" s="14"/>
      <c r="LS1" s="14"/>
      <c r="LT1" s="14"/>
      <c r="LU1" s="14"/>
      <c r="LV1" s="14"/>
      <c r="LW1" s="14"/>
      <c r="LX1" s="14"/>
      <c r="LY1" s="14"/>
      <c r="LZ1" s="14"/>
      <c r="MA1" s="14"/>
      <c r="MB1" s="14"/>
      <c r="MC1" s="14"/>
      <c r="MD1" s="14"/>
      <c r="ME1" s="14"/>
      <c r="MF1" s="14"/>
      <c r="MG1" s="14"/>
      <c r="MH1" s="14"/>
      <c r="MI1" s="14"/>
      <c r="MJ1" s="14"/>
      <c r="MK1" s="14"/>
      <c r="ML1" s="14"/>
      <c r="MM1" s="14"/>
      <c r="MN1" s="14"/>
      <c r="MO1" s="14"/>
      <c r="MP1" s="14"/>
      <c r="MQ1" s="14"/>
      <c r="MR1" s="14"/>
      <c r="MS1" s="14"/>
      <c r="MT1" s="14"/>
      <c r="MU1" s="14"/>
      <c r="MV1" s="14"/>
      <c r="MW1" s="14"/>
      <c r="MX1" s="14"/>
      <c r="MY1" s="14"/>
      <c r="MZ1" s="14"/>
      <c r="NA1" s="14"/>
      <c r="NB1" s="14"/>
      <c r="NC1" s="14"/>
      <c r="ND1" s="14"/>
      <c r="NE1" s="14"/>
      <c r="NF1" s="14"/>
      <c r="NG1" s="14"/>
      <c r="NH1" s="14"/>
      <c r="NI1" s="14"/>
      <c r="NJ1" s="14"/>
      <c r="NK1" s="14"/>
      <c r="NL1" s="14"/>
      <c r="NM1" s="14"/>
      <c r="NN1" s="14"/>
      <c r="NO1" s="14"/>
      <c r="NP1" s="14"/>
      <c r="NQ1" s="14"/>
      <c r="NR1" s="14"/>
      <c r="NS1" s="14"/>
      <c r="NT1" s="14"/>
      <c r="NU1" s="14"/>
      <c r="NV1" s="14"/>
      <c r="NW1" s="14"/>
      <c r="NX1" s="14"/>
      <c r="NY1" s="14"/>
      <c r="NZ1" s="14"/>
      <c r="OA1" s="14"/>
      <c r="OB1" s="14"/>
      <c r="OC1" s="14"/>
      <c r="OD1" s="14"/>
      <c r="OE1" s="14"/>
      <c r="OF1" s="14"/>
      <c r="OG1" s="14"/>
      <c r="OH1" s="14"/>
      <c r="OI1" s="14"/>
      <c r="OJ1" s="14"/>
      <c r="OK1" s="14"/>
      <c r="OL1" s="14"/>
      <c r="OM1" s="14"/>
      <c r="ON1" s="14"/>
      <c r="OO1" s="14"/>
      <c r="OP1" s="14"/>
      <c r="OQ1" s="14"/>
      <c r="OR1" s="14"/>
      <c r="OS1" s="14"/>
      <c r="OT1" s="14"/>
      <c r="OU1" s="14"/>
      <c r="OV1" s="14"/>
      <c r="OW1" s="14"/>
      <c r="OX1" s="14"/>
      <c r="OY1" s="14"/>
      <c r="OZ1" s="14"/>
      <c r="PA1" s="14"/>
      <c r="PB1" s="14"/>
      <c r="PC1" s="14"/>
      <c r="PD1" s="14"/>
      <c r="PE1" s="14"/>
      <c r="PF1" s="14"/>
      <c r="PG1" s="14"/>
      <c r="PH1" s="14"/>
      <c r="PI1" s="14"/>
      <c r="PJ1" s="14"/>
      <c r="PK1" s="14"/>
      <c r="PL1" s="14"/>
      <c r="PM1" s="14"/>
      <c r="PN1" s="14"/>
      <c r="PO1" s="14"/>
      <c r="PP1" s="14"/>
      <c r="PQ1" s="14"/>
      <c r="PR1" s="14"/>
      <c r="PS1" s="14"/>
      <c r="PT1" s="14"/>
      <c r="PU1" s="14"/>
      <c r="PV1" s="14"/>
      <c r="PW1" s="14"/>
      <c r="PX1" s="14"/>
      <c r="PY1" s="14"/>
      <c r="PZ1" s="14"/>
      <c r="QA1" s="14"/>
      <c r="QB1" s="14"/>
    </row>
    <row r="2" spans="1:444" s="14" customFormat="1" ht="5.25" customHeight="1" x14ac:dyDescent="0.25">
      <c r="A2" s="141"/>
      <c r="B2" s="28"/>
      <c r="C2" s="28"/>
      <c r="D2" s="28"/>
      <c r="E2" s="26"/>
      <c r="F2" s="58"/>
      <c r="G2" s="58"/>
    </row>
    <row r="3" spans="1:444" s="64" customFormat="1" ht="34" customHeight="1" x14ac:dyDescent="0.25">
      <c r="A3" s="156" t="s">
        <v>143</v>
      </c>
      <c r="B3" s="69" t="s">
        <v>158</v>
      </c>
      <c r="C3" s="145" t="s">
        <v>208</v>
      </c>
      <c r="D3" s="145" t="s">
        <v>120</v>
      </c>
      <c r="E3" s="145" t="s">
        <v>124</v>
      </c>
      <c r="F3" s="146" t="s">
        <v>34</v>
      </c>
      <c r="G3" s="146" t="s">
        <v>227</v>
      </c>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c r="GH3" s="14"/>
      <c r="GI3" s="14"/>
      <c r="GJ3" s="14"/>
      <c r="GK3" s="14"/>
      <c r="GL3" s="14"/>
      <c r="GM3" s="14"/>
      <c r="GN3" s="14"/>
      <c r="GO3" s="14"/>
      <c r="GP3" s="14"/>
      <c r="GQ3" s="14"/>
      <c r="GR3" s="14"/>
      <c r="GS3" s="14"/>
      <c r="GT3" s="14"/>
      <c r="GU3" s="14"/>
      <c r="GV3" s="14"/>
      <c r="GW3" s="14"/>
      <c r="GX3" s="14"/>
      <c r="GY3" s="14"/>
      <c r="GZ3" s="14"/>
      <c r="HA3" s="14"/>
      <c r="HB3" s="14"/>
      <c r="HC3" s="14"/>
      <c r="HD3" s="14"/>
      <c r="HE3" s="14"/>
      <c r="HF3" s="14"/>
      <c r="HG3" s="14"/>
      <c r="HH3" s="14"/>
      <c r="HI3" s="14"/>
      <c r="HJ3" s="14"/>
      <c r="HK3" s="14"/>
      <c r="HL3" s="14"/>
      <c r="HM3" s="14"/>
      <c r="HN3" s="14"/>
      <c r="HO3" s="14"/>
      <c r="HP3" s="14"/>
      <c r="HQ3" s="14"/>
      <c r="HR3" s="14"/>
      <c r="HS3" s="14"/>
      <c r="HT3" s="14"/>
      <c r="HU3" s="14"/>
      <c r="HV3" s="14"/>
      <c r="HW3" s="14"/>
      <c r="HX3" s="14"/>
      <c r="HY3" s="14"/>
      <c r="HZ3" s="14"/>
      <c r="IA3" s="14"/>
      <c r="IB3" s="14"/>
      <c r="IC3" s="14"/>
      <c r="ID3" s="14"/>
      <c r="IE3" s="14"/>
      <c r="IF3" s="14"/>
      <c r="IG3" s="14"/>
      <c r="IH3" s="14"/>
      <c r="II3" s="14"/>
      <c r="IJ3" s="14"/>
      <c r="IK3" s="14"/>
      <c r="IL3" s="14"/>
      <c r="IM3" s="14"/>
      <c r="IN3" s="14"/>
      <c r="IO3" s="14"/>
      <c r="IP3" s="14"/>
      <c r="IQ3" s="14"/>
      <c r="IR3" s="14"/>
      <c r="IS3" s="14"/>
      <c r="IT3" s="14"/>
      <c r="IU3" s="14"/>
      <c r="IV3" s="14"/>
      <c r="IW3" s="14"/>
      <c r="IX3" s="14"/>
      <c r="IY3" s="14"/>
      <c r="IZ3" s="14"/>
      <c r="JA3" s="14"/>
      <c r="JB3" s="14"/>
      <c r="JC3" s="14"/>
      <c r="JD3" s="14"/>
      <c r="JE3" s="14"/>
      <c r="JF3" s="14"/>
      <c r="JG3" s="14"/>
      <c r="JH3" s="14"/>
      <c r="JI3" s="14"/>
      <c r="JJ3" s="14"/>
      <c r="JK3" s="14"/>
      <c r="JL3" s="14"/>
      <c r="JM3" s="14"/>
      <c r="JN3" s="14"/>
      <c r="JO3" s="14"/>
      <c r="JP3" s="14"/>
      <c r="JQ3" s="14"/>
      <c r="JR3" s="14"/>
      <c r="JS3" s="14"/>
      <c r="JT3" s="14"/>
      <c r="JU3" s="14"/>
      <c r="JV3" s="14"/>
      <c r="JW3" s="14"/>
      <c r="JX3" s="14"/>
      <c r="JY3" s="14"/>
      <c r="JZ3" s="14"/>
      <c r="KA3" s="14"/>
      <c r="KB3" s="14"/>
      <c r="KC3" s="14"/>
      <c r="KD3" s="14"/>
      <c r="KE3" s="14"/>
      <c r="KF3" s="14"/>
      <c r="KG3" s="14"/>
      <c r="KH3" s="14"/>
      <c r="KI3" s="14"/>
      <c r="KJ3" s="14"/>
      <c r="KK3" s="14"/>
      <c r="KL3" s="14"/>
      <c r="KM3" s="14"/>
      <c r="KN3" s="14"/>
      <c r="KO3" s="14"/>
      <c r="KP3" s="14"/>
      <c r="KQ3" s="14"/>
      <c r="KR3" s="14"/>
      <c r="KS3" s="14"/>
      <c r="KT3" s="14"/>
      <c r="KU3" s="14"/>
      <c r="KV3" s="14"/>
      <c r="KW3" s="14"/>
      <c r="KX3" s="14"/>
      <c r="KY3" s="14"/>
      <c r="KZ3" s="14"/>
      <c r="LA3" s="14"/>
      <c r="LB3" s="14"/>
      <c r="LC3" s="14"/>
      <c r="LD3" s="14"/>
      <c r="LE3" s="14"/>
      <c r="LF3" s="14"/>
      <c r="LG3" s="14"/>
      <c r="LH3" s="14"/>
      <c r="LI3" s="14"/>
      <c r="LJ3" s="14"/>
      <c r="LK3" s="14"/>
      <c r="LL3" s="14"/>
      <c r="LM3" s="14"/>
      <c r="LN3" s="14"/>
      <c r="LO3" s="14"/>
      <c r="LP3" s="14"/>
      <c r="LQ3" s="14"/>
      <c r="LR3" s="14"/>
      <c r="LS3" s="14"/>
      <c r="LT3" s="14"/>
      <c r="LU3" s="14"/>
      <c r="LV3" s="14"/>
      <c r="LW3" s="14"/>
      <c r="LX3" s="14"/>
      <c r="LY3" s="14"/>
      <c r="LZ3" s="14"/>
      <c r="MA3" s="14"/>
      <c r="MB3" s="14"/>
      <c r="MC3" s="14"/>
      <c r="MD3" s="14"/>
      <c r="ME3" s="14"/>
      <c r="MF3" s="14"/>
      <c r="MG3" s="14"/>
      <c r="MH3" s="14"/>
      <c r="MI3" s="14"/>
      <c r="MJ3" s="14"/>
      <c r="MK3" s="14"/>
      <c r="ML3" s="14"/>
      <c r="MM3" s="14"/>
      <c r="MN3" s="14"/>
      <c r="MO3" s="14"/>
      <c r="MP3" s="14"/>
      <c r="MQ3" s="14"/>
      <c r="MR3" s="14"/>
      <c r="MS3" s="14"/>
      <c r="MT3" s="14"/>
      <c r="MU3" s="14"/>
      <c r="MV3" s="14"/>
      <c r="MW3" s="14"/>
      <c r="MX3" s="14"/>
      <c r="MY3" s="14"/>
      <c r="MZ3" s="14"/>
      <c r="NA3" s="14"/>
      <c r="NB3" s="14"/>
      <c r="NC3" s="14"/>
      <c r="ND3" s="14"/>
      <c r="NE3" s="14"/>
      <c r="NF3" s="14"/>
      <c r="NG3" s="14"/>
      <c r="NH3" s="14"/>
      <c r="NI3" s="14"/>
      <c r="NJ3" s="14"/>
      <c r="NK3" s="14"/>
      <c r="NL3" s="14"/>
      <c r="NM3" s="14"/>
      <c r="NN3" s="14"/>
      <c r="NO3" s="14"/>
      <c r="NP3" s="14"/>
      <c r="NQ3" s="14"/>
      <c r="NR3" s="14"/>
      <c r="NS3" s="14"/>
      <c r="NT3" s="14"/>
      <c r="NU3" s="14"/>
      <c r="NV3" s="14"/>
      <c r="NW3" s="14"/>
      <c r="NX3" s="14"/>
      <c r="NY3" s="14"/>
      <c r="NZ3" s="14"/>
      <c r="OA3" s="14"/>
      <c r="OB3" s="14"/>
      <c r="OC3" s="14"/>
      <c r="OD3" s="14"/>
      <c r="OE3" s="14"/>
      <c r="OF3" s="14"/>
      <c r="OG3" s="14"/>
      <c r="OH3" s="14"/>
      <c r="OI3" s="14"/>
      <c r="OJ3" s="14"/>
      <c r="OK3" s="14"/>
      <c r="OL3" s="14"/>
      <c r="OM3" s="14"/>
      <c r="ON3" s="14"/>
      <c r="OO3" s="14"/>
      <c r="OP3" s="14"/>
      <c r="OQ3" s="14"/>
      <c r="OR3" s="14"/>
      <c r="OS3" s="14"/>
      <c r="OT3" s="14"/>
      <c r="OU3" s="14"/>
      <c r="OV3" s="14"/>
      <c r="OW3" s="14"/>
      <c r="OX3" s="14"/>
      <c r="OY3" s="14"/>
      <c r="OZ3" s="14"/>
      <c r="PA3" s="14"/>
      <c r="PB3" s="14"/>
      <c r="PC3" s="14"/>
      <c r="PD3" s="14"/>
      <c r="PE3" s="14"/>
      <c r="PF3" s="14"/>
      <c r="PG3" s="14"/>
      <c r="PH3" s="14"/>
      <c r="PI3" s="14"/>
      <c r="PJ3" s="14"/>
      <c r="PK3" s="14"/>
      <c r="PL3" s="14"/>
      <c r="PM3" s="14"/>
      <c r="PN3" s="14"/>
      <c r="PO3" s="14"/>
      <c r="PP3" s="14"/>
      <c r="PQ3" s="14"/>
      <c r="PR3" s="14"/>
      <c r="PS3" s="14"/>
      <c r="PT3" s="14"/>
      <c r="PU3" s="14"/>
      <c r="PV3" s="14"/>
      <c r="PW3" s="14"/>
      <c r="PX3" s="14"/>
      <c r="PY3" s="14"/>
      <c r="PZ3" s="14"/>
      <c r="QA3" s="14"/>
      <c r="QB3" s="14"/>
    </row>
    <row r="4" spans="1:444" s="64" customFormat="1" ht="60" x14ac:dyDescent="0.3">
      <c r="A4" s="26" t="s">
        <v>176</v>
      </c>
      <c r="B4" s="167" t="s">
        <v>263</v>
      </c>
      <c r="C4" s="160" t="s">
        <v>198</v>
      </c>
      <c r="D4" s="10"/>
      <c r="E4" s="74"/>
      <c r="F4" s="75"/>
      <c r="G4" s="221"/>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c r="ID4" s="14"/>
      <c r="IE4" s="14"/>
      <c r="IF4" s="14"/>
      <c r="IG4" s="14"/>
      <c r="IH4" s="14"/>
      <c r="II4" s="14"/>
      <c r="IJ4" s="14"/>
      <c r="IK4" s="14"/>
      <c r="IL4" s="14"/>
      <c r="IM4" s="14"/>
      <c r="IN4" s="14"/>
      <c r="IO4" s="14"/>
      <c r="IP4" s="14"/>
      <c r="IQ4" s="14"/>
      <c r="IR4" s="14"/>
      <c r="IS4" s="14"/>
      <c r="IT4" s="14"/>
      <c r="IU4" s="14"/>
      <c r="IV4" s="14"/>
      <c r="IW4" s="14"/>
      <c r="IX4" s="14"/>
      <c r="IY4" s="14"/>
      <c r="IZ4" s="14"/>
      <c r="JA4" s="14"/>
      <c r="JB4" s="14"/>
      <c r="JC4" s="14"/>
      <c r="JD4" s="14"/>
      <c r="JE4" s="14"/>
      <c r="JF4" s="14"/>
      <c r="JG4" s="14"/>
      <c r="JH4" s="14"/>
      <c r="JI4" s="14"/>
      <c r="JJ4" s="14"/>
      <c r="JK4" s="14"/>
      <c r="JL4" s="14"/>
      <c r="JM4" s="14"/>
      <c r="JN4" s="14"/>
      <c r="JO4" s="14"/>
      <c r="JP4" s="14"/>
      <c r="JQ4" s="14"/>
      <c r="JR4" s="14"/>
      <c r="JS4" s="14"/>
      <c r="JT4" s="14"/>
      <c r="JU4" s="14"/>
      <c r="JV4" s="14"/>
      <c r="JW4" s="14"/>
      <c r="JX4" s="14"/>
      <c r="JY4" s="14"/>
      <c r="JZ4" s="14"/>
      <c r="KA4" s="14"/>
      <c r="KB4" s="14"/>
      <c r="KC4" s="14"/>
      <c r="KD4" s="14"/>
      <c r="KE4" s="14"/>
      <c r="KF4" s="14"/>
      <c r="KG4" s="14"/>
      <c r="KH4" s="14"/>
      <c r="KI4" s="14"/>
      <c r="KJ4" s="14"/>
      <c r="KK4" s="14"/>
      <c r="KL4" s="14"/>
      <c r="KM4" s="14"/>
      <c r="KN4" s="14"/>
      <c r="KO4" s="14"/>
      <c r="KP4" s="14"/>
      <c r="KQ4" s="14"/>
      <c r="KR4" s="14"/>
      <c r="KS4" s="14"/>
      <c r="KT4" s="14"/>
      <c r="KU4" s="14"/>
      <c r="KV4" s="14"/>
      <c r="KW4" s="14"/>
      <c r="KX4" s="14"/>
      <c r="KY4" s="14"/>
      <c r="KZ4" s="14"/>
      <c r="LA4" s="14"/>
      <c r="LB4" s="14"/>
      <c r="LC4" s="14"/>
      <c r="LD4" s="14"/>
      <c r="LE4" s="14"/>
      <c r="LF4" s="14"/>
      <c r="LG4" s="14"/>
      <c r="LH4" s="14"/>
      <c r="LI4" s="14"/>
      <c r="LJ4" s="14"/>
      <c r="LK4" s="14"/>
      <c r="LL4" s="14"/>
      <c r="LM4" s="14"/>
      <c r="LN4" s="14"/>
      <c r="LO4" s="14"/>
      <c r="LP4" s="14"/>
      <c r="LQ4" s="14"/>
      <c r="LR4" s="14"/>
      <c r="LS4" s="14"/>
      <c r="LT4" s="14"/>
      <c r="LU4" s="14"/>
      <c r="LV4" s="14"/>
      <c r="LW4" s="14"/>
      <c r="LX4" s="14"/>
      <c r="LY4" s="14"/>
      <c r="LZ4" s="14"/>
      <c r="MA4" s="14"/>
      <c r="MB4" s="14"/>
      <c r="MC4" s="14"/>
      <c r="MD4" s="14"/>
      <c r="ME4" s="14"/>
      <c r="MF4" s="14"/>
      <c r="MG4" s="14"/>
      <c r="MH4" s="14"/>
      <c r="MI4" s="14"/>
      <c r="MJ4" s="14"/>
      <c r="MK4" s="14"/>
      <c r="ML4" s="14"/>
      <c r="MM4" s="14"/>
      <c r="MN4" s="14"/>
      <c r="MO4" s="14"/>
      <c r="MP4" s="14"/>
      <c r="MQ4" s="14"/>
      <c r="MR4" s="14"/>
      <c r="MS4" s="14"/>
      <c r="MT4" s="14"/>
      <c r="MU4" s="14"/>
      <c r="MV4" s="14"/>
      <c r="MW4" s="14"/>
      <c r="MX4" s="14"/>
      <c r="MY4" s="14"/>
      <c r="MZ4" s="14"/>
      <c r="NA4" s="14"/>
      <c r="NB4" s="14"/>
      <c r="NC4" s="14"/>
      <c r="ND4" s="14"/>
      <c r="NE4" s="14"/>
      <c r="NF4" s="14"/>
      <c r="NG4" s="14"/>
      <c r="NH4" s="14"/>
      <c r="NI4" s="14"/>
      <c r="NJ4" s="14"/>
      <c r="NK4" s="14"/>
      <c r="NL4" s="14"/>
      <c r="NM4" s="14"/>
      <c r="NN4" s="14"/>
      <c r="NO4" s="14"/>
      <c r="NP4" s="14"/>
      <c r="NQ4" s="14"/>
      <c r="NR4" s="14"/>
      <c r="NS4" s="14"/>
      <c r="NT4" s="14"/>
      <c r="NU4" s="14"/>
      <c r="NV4" s="14"/>
      <c r="NW4" s="14"/>
      <c r="NX4" s="14"/>
      <c r="NY4" s="14"/>
      <c r="NZ4" s="14"/>
      <c r="OA4" s="14"/>
      <c r="OB4" s="14"/>
      <c r="OC4" s="14"/>
      <c r="OD4" s="14"/>
      <c r="OE4" s="14"/>
      <c r="OF4" s="14"/>
      <c r="OG4" s="14"/>
      <c r="OH4" s="14"/>
      <c r="OI4" s="14"/>
      <c r="OJ4" s="14"/>
      <c r="OK4" s="14"/>
      <c r="OL4" s="14"/>
      <c r="OM4" s="14"/>
      <c r="ON4" s="14"/>
      <c r="OO4" s="14"/>
      <c r="OP4" s="14"/>
      <c r="OQ4" s="14"/>
      <c r="OR4" s="14"/>
      <c r="OS4" s="14"/>
      <c r="OT4" s="14"/>
      <c r="OU4" s="14"/>
      <c r="OV4" s="14"/>
      <c r="OW4" s="14"/>
      <c r="OX4" s="14"/>
      <c r="OY4" s="14"/>
      <c r="OZ4" s="14"/>
      <c r="PA4" s="14"/>
      <c r="PB4" s="14"/>
      <c r="PC4" s="14"/>
      <c r="PD4" s="14"/>
      <c r="PE4" s="14"/>
      <c r="PF4" s="14"/>
      <c r="PG4" s="14"/>
      <c r="PH4" s="14"/>
      <c r="PI4" s="14"/>
      <c r="PJ4" s="14"/>
      <c r="PK4" s="14"/>
      <c r="PL4" s="14"/>
      <c r="PM4" s="14"/>
      <c r="PN4" s="14"/>
      <c r="PO4" s="14"/>
      <c r="PP4" s="14"/>
      <c r="PQ4" s="14"/>
      <c r="PR4" s="14"/>
      <c r="PS4" s="14"/>
      <c r="PT4" s="14"/>
      <c r="PU4" s="14"/>
      <c r="PV4" s="14"/>
      <c r="PW4" s="14"/>
      <c r="PX4" s="14"/>
      <c r="PY4" s="14"/>
      <c r="PZ4" s="14"/>
      <c r="QA4" s="14"/>
      <c r="QB4" s="14"/>
    </row>
    <row r="5" spans="1:444" ht="216" customHeight="1" x14ac:dyDescent="0.3">
      <c r="A5" s="26" t="s">
        <v>264</v>
      </c>
      <c r="B5" s="169" t="s">
        <v>332</v>
      </c>
      <c r="C5" s="158" t="s">
        <v>255</v>
      </c>
      <c r="D5" s="154" t="s">
        <v>33</v>
      </c>
      <c r="E5" s="74"/>
      <c r="F5" s="75"/>
      <c r="G5" s="221"/>
      <c r="H5" s="246"/>
      <c r="I5" s="182"/>
    </row>
    <row r="6" spans="1:444" ht="168" x14ac:dyDescent="0.3">
      <c r="A6" s="26" t="s">
        <v>206</v>
      </c>
      <c r="B6" s="169" t="s">
        <v>285</v>
      </c>
      <c r="C6" s="158" t="s">
        <v>198</v>
      </c>
      <c r="D6" s="209"/>
      <c r="E6" s="74"/>
      <c r="F6" s="75"/>
      <c r="G6" s="221"/>
      <c r="H6" s="209"/>
    </row>
    <row r="7" spans="1:444" ht="216" x14ac:dyDescent="0.3">
      <c r="A7" s="26" t="s">
        <v>203</v>
      </c>
      <c r="B7" s="141" t="s">
        <v>333</v>
      </c>
      <c r="C7" s="158" t="s">
        <v>200</v>
      </c>
      <c r="D7" s="154" t="s">
        <v>33</v>
      </c>
      <c r="E7" s="74"/>
      <c r="F7" s="75"/>
      <c r="G7" s="221"/>
      <c r="H7" s="182"/>
      <c r="I7" s="182"/>
    </row>
    <row r="8" spans="1:444" ht="228" x14ac:dyDescent="0.3">
      <c r="A8" s="26" t="s">
        <v>265</v>
      </c>
      <c r="B8" s="169" t="s">
        <v>334</v>
      </c>
      <c r="C8" s="158" t="s">
        <v>255</v>
      </c>
      <c r="D8" s="154" t="s">
        <v>33</v>
      </c>
      <c r="E8" s="74"/>
      <c r="F8" s="75"/>
      <c r="G8" s="221"/>
      <c r="H8" s="246"/>
    </row>
    <row r="9" spans="1:444" ht="239.5" customHeight="1" x14ac:dyDescent="0.3">
      <c r="A9" s="26" t="s">
        <v>269</v>
      </c>
      <c r="B9" s="169" t="s">
        <v>335</v>
      </c>
      <c r="C9" s="158" t="s">
        <v>200</v>
      </c>
      <c r="D9" s="154" t="s">
        <v>33</v>
      </c>
      <c r="E9" s="74"/>
      <c r="F9" s="75"/>
      <c r="G9" s="221"/>
      <c r="H9" s="246"/>
    </row>
    <row r="10" spans="1:444" ht="192" x14ac:dyDescent="0.3">
      <c r="A10" s="26" t="s">
        <v>288</v>
      </c>
      <c r="B10" s="169" t="s">
        <v>336</v>
      </c>
      <c r="C10" s="158" t="s">
        <v>255</v>
      </c>
      <c r="D10" s="154" t="s">
        <v>33</v>
      </c>
      <c r="E10" s="74"/>
      <c r="F10" s="75"/>
      <c r="G10" s="221"/>
      <c r="H10" s="182"/>
      <c r="I10" s="182"/>
      <c r="J10" s="182"/>
    </row>
    <row r="11" spans="1:444" s="14" customFormat="1" ht="132" x14ac:dyDescent="0.3">
      <c r="A11" s="26" t="s">
        <v>277</v>
      </c>
      <c r="B11" s="169" t="s">
        <v>337</v>
      </c>
      <c r="C11" s="158" t="s">
        <v>198</v>
      </c>
      <c r="D11" s="27" t="str">
        <f>IF(OR(D5="No",AND(D5="Yes",D7="Yes"),AND(D5="Yes",D7="No",D8="No"),AND(D5="Yes",D7="No",D8="Yes",OR(AND(D9="NA",D10="No"),AND(D9="Yes",OR(D10="Yes",D10="No",D10="NA")),AND(D9="No",D10="No")))),"Low Evidence",IF(AND(D5="Yes",D7="No",D8="Yes",OR(AND(D9="NA",D10="NA"),AND(D9="NA",D10="Yes"),AND(D9="No",D10="NA"),AND(D9="No",D10="Yes"))),"Moderate Evidence",""))</f>
        <v/>
      </c>
      <c r="E11" s="67"/>
      <c r="F11" s="57"/>
      <c r="G11" s="220"/>
      <c r="H11" s="10"/>
    </row>
    <row r="12" spans="1:444" s="73" customFormat="1" ht="4.5" customHeight="1" x14ac:dyDescent="0.3">
      <c r="A12" s="70"/>
      <c r="B12" s="70"/>
      <c r="C12" s="70"/>
      <c r="D12" s="149"/>
      <c r="E12" s="150"/>
      <c r="F12" s="148"/>
      <c r="G12" s="148"/>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c r="IW12" s="10"/>
      <c r="IX12" s="10"/>
      <c r="IY12" s="10"/>
      <c r="IZ12" s="10"/>
      <c r="JA12" s="10"/>
      <c r="JB12" s="10"/>
      <c r="JC12" s="10"/>
      <c r="JD12" s="10"/>
      <c r="JE12" s="10"/>
      <c r="JF12" s="10"/>
      <c r="JG12" s="10"/>
      <c r="JH12" s="10"/>
      <c r="JI12" s="10"/>
      <c r="JJ12" s="10"/>
      <c r="JK12" s="10"/>
      <c r="JL12" s="10"/>
      <c r="JM12" s="10"/>
      <c r="JN12" s="10"/>
      <c r="JO12" s="10"/>
      <c r="JP12" s="10"/>
      <c r="JQ12" s="10"/>
      <c r="JR12" s="10"/>
      <c r="JS12" s="10"/>
      <c r="JT12" s="10"/>
      <c r="JU12" s="10"/>
      <c r="JV12" s="10"/>
      <c r="JW12" s="10"/>
      <c r="JX12" s="10"/>
      <c r="JY12" s="10"/>
      <c r="JZ12" s="10"/>
      <c r="KA12" s="10"/>
      <c r="KB12" s="10"/>
      <c r="KC12" s="10"/>
      <c r="KD12" s="10"/>
      <c r="KE12" s="10"/>
      <c r="KF12" s="10"/>
      <c r="KG12" s="10"/>
      <c r="KH12" s="10"/>
      <c r="KI12" s="10"/>
      <c r="KJ12" s="10"/>
      <c r="KK12" s="10"/>
      <c r="KL12" s="10"/>
      <c r="KM12" s="10"/>
      <c r="KN12" s="10"/>
      <c r="KO12" s="10"/>
      <c r="KP12" s="10"/>
      <c r="KQ12" s="10"/>
      <c r="KR12" s="10"/>
      <c r="KS12" s="10"/>
      <c r="KT12" s="10"/>
      <c r="KU12" s="10"/>
      <c r="KV12" s="10"/>
      <c r="KW12" s="10"/>
      <c r="KX12" s="10"/>
      <c r="KY12" s="10"/>
      <c r="KZ12" s="10"/>
      <c r="LA12" s="10"/>
      <c r="LB12" s="10"/>
      <c r="LC12" s="10"/>
      <c r="LD12" s="10"/>
      <c r="LE12" s="10"/>
      <c r="LF12" s="10"/>
      <c r="LG12" s="10"/>
      <c r="LH12" s="10"/>
      <c r="LI12" s="10"/>
      <c r="LJ12" s="10"/>
      <c r="LK12" s="10"/>
      <c r="LL12" s="10"/>
      <c r="LM12" s="10"/>
      <c r="LN12" s="10"/>
      <c r="LO12" s="10"/>
      <c r="LP12" s="10"/>
      <c r="LQ12" s="10"/>
      <c r="LR12" s="10"/>
      <c r="LS12" s="10"/>
      <c r="LT12" s="10"/>
      <c r="LU12" s="10"/>
      <c r="LV12" s="10"/>
      <c r="LW12" s="10"/>
      <c r="LX12" s="10"/>
      <c r="LY12" s="10"/>
      <c r="LZ12" s="10"/>
      <c r="MA12" s="10"/>
      <c r="MB12" s="10"/>
      <c r="MC12" s="10"/>
      <c r="MD12" s="10"/>
      <c r="ME12" s="10"/>
      <c r="MF12" s="10"/>
      <c r="MG12" s="10"/>
      <c r="MH12" s="10"/>
      <c r="MI12" s="10"/>
      <c r="MJ12" s="10"/>
      <c r="MK12" s="10"/>
      <c r="ML12" s="10"/>
      <c r="MM12" s="10"/>
      <c r="MN12" s="10"/>
      <c r="MO12" s="10"/>
      <c r="MP12" s="10"/>
      <c r="MQ12" s="10"/>
      <c r="MR12" s="10"/>
      <c r="MS12" s="10"/>
      <c r="MT12" s="10"/>
      <c r="MU12" s="10"/>
      <c r="MV12" s="10"/>
      <c r="MW12" s="10"/>
      <c r="MX12" s="10"/>
      <c r="MY12" s="10"/>
      <c r="MZ12" s="10"/>
      <c r="NA12" s="10"/>
      <c r="NB12" s="10"/>
      <c r="NC12" s="10"/>
      <c r="ND12" s="10"/>
      <c r="NE12" s="10"/>
      <c r="NF12" s="10"/>
      <c r="NG12" s="10"/>
      <c r="NH12" s="10"/>
      <c r="NI12" s="10"/>
      <c r="NJ12" s="10"/>
      <c r="NK12" s="10"/>
      <c r="NL12" s="10"/>
      <c r="NM12" s="10"/>
      <c r="NN12" s="10"/>
      <c r="NO12" s="10"/>
      <c r="NP12" s="10"/>
      <c r="NQ12" s="10"/>
      <c r="NR12" s="10"/>
      <c r="NS12" s="10"/>
      <c r="NT12" s="10"/>
      <c r="NU12" s="10"/>
      <c r="NV12" s="10"/>
      <c r="NW12" s="10"/>
      <c r="NX12" s="10"/>
      <c r="NY12" s="10"/>
      <c r="NZ12" s="10"/>
      <c r="OA12" s="10"/>
      <c r="OB12" s="10"/>
      <c r="OC12" s="10"/>
      <c r="OD12" s="10"/>
      <c r="OE12" s="10"/>
      <c r="OF12" s="10"/>
      <c r="OG12" s="10"/>
      <c r="OH12" s="10"/>
      <c r="OI12" s="10"/>
      <c r="OJ12" s="10"/>
      <c r="OK12" s="10"/>
      <c r="OL12" s="10"/>
      <c r="OM12" s="10"/>
      <c r="ON12" s="10"/>
      <c r="OO12" s="10"/>
      <c r="OP12" s="10"/>
      <c r="OQ12" s="10"/>
      <c r="OR12" s="10"/>
      <c r="OS12" s="10"/>
      <c r="OT12" s="10"/>
      <c r="OU12" s="10"/>
      <c r="OV12" s="10"/>
      <c r="OW12" s="10"/>
      <c r="OX12" s="10"/>
      <c r="OY12" s="10"/>
      <c r="OZ12" s="10"/>
      <c r="PA12" s="10"/>
      <c r="PB12" s="10"/>
      <c r="PC12" s="10"/>
      <c r="PD12" s="10"/>
      <c r="PE12" s="10"/>
      <c r="PF12" s="10"/>
      <c r="PG12" s="10"/>
      <c r="PH12" s="10"/>
      <c r="PI12" s="10"/>
      <c r="PJ12" s="10"/>
      <c r="PK12" s="10"/>
      <c r="PL12" s="10"/>
      <c r="PM12" s="10"/>
      <c r="PN12" s="10"/>
      <c r="PO12" s="10"/>
      <c r="PP12" s="10"/>
      <c r="PQ12" s="10"/>
      <c r="PR12" s="10"/>
      <c r="PS12" s="10"/>
      <c r="PT12" s="10"/>
      <c r="PU12" s="10"/>
      <c r="PV12" s="10"/>
      <c r="PW12" s="10"/>
      <c r="PX12" s="10"/>
      <c r="PY12" s="10"/>
      <c r="PZ12" s="10"/>
      <c r="QA12" s="10"/>
      <c r="QB12" s="10"/>
    </row>
    <row r="54" spans="2:2" x14ac:dyDescent="0.3">
      <c r="B54" s="26"/>
    </row>
  </sheetData>
  <conditionalFormatting sqref="D5">
    <cfRule type="expression" dxfId="72" priority="9" stopIfTrue="1">
      <formula>#REF!="no"</formula>
    </cfRule>
    <cfRule type="expression" dxfId="71" priority="10" stopIfTrue="1">
      <formula>#REF!="yes"</formula>
    </cfRule>
  </conditionalFormatting>
  <conditionalFormatting sqref="D7:D10">
    <cfRule type="expression" dxfId="70" priority="1" stopIfTrue="1">
      <formula>#REF!="no"</formula>
    </cfRule>
    <cfRule type="expression" dxfId="69" priority="2" stopIfTrue="1">
      <formula>#REF!="yes"</formula>
    </cfRule>
  </conditionalFormatting>
  <dataValidations count="4">
    <dataValidation type="list" allowBlank="1" showErrorMessage="1" sqref="IW65502 SS65502 ACO65502 AMK65502 AWG65502 BGC65502 BPY65502 BZU65502 CJQ65502 CTM65502 DDI65502 DNE65502 DXA65502 EGW65502 EQS65502 FAO65502 FKK65502 FUG65502 GEC65502 GNY65502 GXU65502 HHQ65502 HRM65502 IBI65502 ILE65502 IVA65502 JEW65502 JOS65502 JYO65502 KIK65502 KSG65502 LCC65502 LLY65502 LVU65502 MFQ65502 MPM65502 MZI65502 NJE65502 NTA65502 OCW65502 OMS65502 OWO65502 PGK65502 PQG65502 QAC65502 QJY65502 QTU65502 RDQ65502 RNM65502 RXI65502 SHE65502 SRA65502 TAW65502 TKS65502 TUO65502 UEK65502 UOG65502 UYC65502 VHY65502 VRU65502 WBQ65502 WLM65502 WVI65502 IW131038 SS131038 ACO131038 AMK131038 AWG131038 BGC131038 BPY131038 BZU131038 CJQ131038 CTM131038 DDI131038 DNE131038 DXA131038 EGW131038 EQS131038 FAO131038 FKK131038 FUG131038 GEC131038 GNY131038 GXU131038 HHQ131038 HRM131038 IBI131038 ILE131038 IVA131038 JEW131038 JOS131038 JYO131038 KIK131038 KSG131038 LCC131038 LLY131038 LVU131038 MFQ131038 MPM131038 MZI131038 NJE131038 NTA131038 OCW131038 OMS131038 OWO131038 PGK131038 PQG131038 QAC131038 QJY131038 QTU131038 RDQ131038 RNM131038 RXI131038 SHE131038 SRA131038 TAW131038 TKS131038 TUO131038 UEK131038 UOG131038 UYC131038 VHY131038 VRU131038 WBQ131038 WLM131038 WVI131038 IW196574 SS196574 ACO196574 AMK196574 AWG196574 BGC196574 BPY196574 BZU196574 CJQ196574 CTM196574 DDI196574 DNE196574 DXA196574 EGW196574 EQS196574 FAO196574 FKK196574 FUG196574 GEC196574 GNY196574 GXU196574 HHQ196574 HRM196574 IBI196574 ILE196574 IVA196574 JEW196574 JOS196574 JYO196574 KIK196574 KSG196574 LCC196574 LLY196574 LVU196574 MFQ196574 MPM196574 MZI196574 NJE196574 NTA196574 OCW196574 OMS196574 OWO196574 PGK196574 PQG196574 QAC196574 QJY196574 QTU196574 RDQ196574 RNM196574 RXI196574 SHE196574 SRA196574 TAW196574 TKS196574 TUO196574 UEK196574 UOG196574 UYC196574 VHY196574 VRU196574 WBQ196574 WLM196574 WVI196574 IW262110 SS262110 ACO262110 AMK262110 AWG262110 BGC262110 BPY262110 BZU262110 CJQ262110 CTM262110 DDI262110 DNE262110 DXA262110 EGW262110 EQS262110 FAO262110 FKK262110 FUG262110 GEC262110 GNY262110 GXU262110 HHQ262110 HRM262110 IBI262110 ILE262110 IVA262110 JEW262110 JOS262110 JYO262110 KIK262110 KSG262110 LCC262110 LLY262110 LVU262110 MFQ262110 MPM262110 MZI262110 NJE262110 NTA262110 OCW262110 OMS262110 OWO262110 PGK262110 PQG262110 QAC262110 QJY262110 QTU262110 RDQ262110 RNM262110 RXI262110 SHE262110 SRA262110 TAW262110 TKS262110 TUO262110 UEK262110 UOG262110 UYC262110 VHY262110 VRU262110 WBQ262110 WLM262110 WVI262110 IW327646 SS327646 ACO327646 AMK327646 AWG327646 BGC327646 BPY327646 BZU327646 CJQ327646 CTM327646 DDI327646 DNE327646 DXA327646 EGW327646 EQS327646 FAO327646 FKK327646 FUG327646 GEC327646 GNY327646 GXU327646 HHQ327646 HRM327646 IBI327646 ILE327646 IVA327646 JEW327646 JOS327646 JYO327646 KIK327646 KSG327646 LCC327646 LLY327646 LVU327646 MFQ327646 MPM327646 MZI327646 NJE327646 NTA327646 OCW327646 OMS327646 OWO327646 PGK327646 PQG327646 QAC327646 QJY327646 QTU327646 RDQ327646 RNM327646 RXI327646 SHE327646 SRA327646 TAW327646 TKS327646 TUO327646 UEK327646 UOG327646 UYC327646 VHY327646 VRU327646 WBQ327646 WLM327646 WVI327646 IW393182 SS393182 ACO393182 AMK393182 AWG393182 BGC393182 BPY393182 BZU393182 CJQ393182 CTM393182 DDI393182 DNE393182 DXA393182 EGW393182 EQS393182 FAO393182 FKK393182 FUG393182 GEC393182 GNY393182 GXU393182 HHQ393182 HRM393182 IBI393182 ILE393182 IVA393182 JEW393182 JOS393182 JYO393182 KIK393182 KSG393182 LCC393182 LLY393182 LVU393182 MFQ393182 MPM393182 MZI393182 NJE393182 NTA393182 OCW393182 OMS393182 OWO393182 PGK393182 PQG393182 QAC393182 QJY393182 QTU393182 RDQ393182 RNM393182 RXI393182 SHE393182 SRA393182 TAW393182 TKS393182 TUO393182 UEK393182 UOG393182 UYC393182 VHY393182 VRU393182 WBQ393182 WLM393182 WVI393182 IW458718 SS458718 ACO458718 AMK458718 AWG458718 BGC458718 BPY458718 BZU458718 CJQ458718 CTM458718 DDI458718 DNE458718 DXA458718 EGW458718 EQS458718 FAO458718 FKK458718 FUG458718 GEC458718 GNY458718 GXU458718 HHQ458718 HRM458718 IBI458718 ILE458718 IVA458718 JEW458718 JOS458718 JYO458718 KIK458718 KSG458718 LCC458718 LLY458718 LVU458718 MFQ458718 MPM458718 MZI458718 NJE458718 NTA458718 OCW458718 OMS458718 OWO458718 PGK458718 PQG458718 QAC458718 QJY458718 QTU458718 RDQ458718 RNM458718 RXI458718 SHE458718 SRA458718 TAW458718 TKS458718 TUO458718 UEK458718 UOG458718 UYC458718 VHY458718 VRU458718 WBQ458718 WLM458718 WVI458718 IW524254 SS524254 ACO524254 AMK524254 AWG524254 BGC524254 BPY524254 BZU524254 CJQ524254 CTM524254 DDI524254 DNE524254 DXA524254 EGW524254 EQS524254 FAO524254 FKK524254 FUG524254 GEC524254 GNY524254 GXU524254 HHQ524254 HRM524254 IBI524254 ILE524254 IVA524254 JEW524254 JOS524254 JYO524254 KIK524254 KSG524254 LCC524254 LLY524254 LVU524254 MFQ524254 MPM524254 MZI524254 NJE524254 NTA524254 OCW524254 OMS524254 OWO524254 PGK524254 PQG524254 QAC524254 QJY524254 QTU524254 RDQ524254 RNM524254 RXI524254 SHE524254 SRA524254 TAW524254 TKS524254 TUO524254 UEK524254 UOG524254 UYC524254 VHY524254 VRU524254 WBQ524254 WLM524254 WVI524254 IW589790 SS589790 ACO589790 AMK589790 AWG589790 BGC589790 BPY589790 BZU589790 CJQ589790 CTM589790 DDI589790 DNE589790 DXA589790 EGW589790 EQS589790 FAO589790 FKK589790 FUG589790 GEC589790 GNY589790 GXU589790 HHQ589790 HRM589790 IBI589790 ILE589790 IVA589790 JEW589790 JOS589790 JYO589790 KIK589790 KSG589790 LCC589790 LLY589790 LVU589790 MFQ589790 MPM589790 MZI589790 NJE589790 NTA589790 OCW589790 OMS589790 OWO589790 PGK589790 PQG589790 QAC589790 QJY589790 QTU589790 RDQ589790 RNM589790 RXI589790 SHE589790 SRA589790 TAW589790 TKS589790 TUO589790 UEK589790 UOG589790 UYC589790 VHY589790 VRU589790 WBQ589790 WLM589790 WVI589790 IW655326 SS655326 ACO655326 AMK655326 AWG655326 BGC655326 BPY655326 BZU655326 CJQ655326 CTM655326 DDI655326 DNE655326 DXA655326 EGW655326 EQS655326 FAO655326 FKK655326 FUG655326 GEC655326 GNY655326 GXU655326 HHQ655326 HRM655326 IBI655326 ILE655326 IVA655326 JEW655326 JOS655326 JYO655326 KIK655326 KSG655326 LCC655326 LLY655326 LVU655326 MFQ655326 MPM655326 MZI655326 NJE655326 NTA655326 OCW655326 OMS655326 OWO655326 PGK655326 PQG655326 QAC655326 QJY655326 QTU655326 RDQ655326 RNM655326 RXI655326 SHE655326 SRA655326 TAW655326 TKS655326 TUO655326 UEK655326 UOG655326 UYC655326 VHY655326 VRU655326 WBQ655326 WLM655326 WVI655326 IW720862 SS720862 ACO720862 AMK720862 AWG720862 BGC720862 BPY720862 BZU720862 CJQ720862 CTM720862 DDI720862 DNE720862 DXA720862 EGW720862 EQS720862 FAO720862 FKK720862 FUG720862 GEC720862 GNY720862 GXU720862 HHQ720862 HRM720862 IBI720862 ILE720862 IVA720862 JEW720862 JOS720862 JYO720862 KIK720862 KSG720862 LCC720862 LLY720862 LVU720862 MFQ720862 MPM720862 MZI720862 NJE720862 NTA720862 OCW720862 OMS720862 OWO720862 PGK720862 PQG720862 QAC720862 QJY720862 QTU720862 RDQ720862 RNM720862 RXI720862 SHE720862 SRA720862 TAW720862 TKS720862 TUO720862 UEK720862 UOG720862 UYC720862 VHY720862 VRU720862 WBQ720862 WLM720862 WVI720862 IW786398 SS786398 ACO786398 AMK786398 AWG786398 BGC786398 BPY786398 BZU786398 CJQ786398 CTM786398 DDI786398 DNE786398 DXA786398 EGW786398 EQS786398 FAO786398 FKK786398 FUG786398 GEC786398 GNY786398 GXU786398 HHQ786398 HRM786398 IBI786398 ILE786398 IVA786398 JEW786398 JOS786398 JYO786398 KIK786398 KSG786398 LCC786398 LLY786398 LVU786398 MFQ786398 MPM786398 MZI786398 NJE786398 NTA786398 OCW786398 OMS786398 OWO786398 PGK786398 PQG786398 QAC786398 QJY786398 QTU786398 RDQ786398 RNM786398 RXI786398 SHE786398 SRA786398 TAW786398 TKS786398 TUO786398 UEK786398 UOG786398 UYC786398 VHY786398 VRU786398 WBQ786398 WLM786398 WVI786398 IW851934 SS851934 ACO851934 AMK851934 AWG851934 BGC851934 BPY851934 BZU851934 CJQ851934 CTM851934 DDI851934 DNE851934 DXA851934 EGW851934 EQS851934 FAO851934 FKK851934 FUG851934 GEC851934 GNY851934 GXU851934 HHQ851934 HRM851934 IBI851934 ILE851934 IVA851934 JEW851934 JOS851934 JYO851934 KIK851934 KSG851934 LCC851934 LLY851934 LVU851934 MFQ851934 MPM851934 MZI851934 NJE851934 NTA851934 OCW851934 OMS851934 OWO851934 PGK851934 PQG851934 QAC851934 QJY851934 QTU851934 RDQ851934 RNM851934 RXI851934 SHE851934 SRA851934 TAW851934 TKS851934 TUO851934 UEK851934 UOG851934 UYC851934 VHY851934 VRU851934 WBQ851934 WLM851934 WVI851934 IW917470 SS917470 ACO917470 AMK917470 AWG917470 BGC917470 BPY917470 BZU917470 CJQ917470 CTM917470 DDI917470 DNE917470 DXA917470 EGW917470 EQS917470 FAO917470 FKK917470 FUG917470 GEC917470 GNY917470 GXU917470 HHQ917470 HRM917470 IBI917470 ILE917470 IVA917470 JEW917470 JOS917470 JYO917470 KIK917470 KSG917470 LCC917470 LLY917470 LVU917470 MFQ917470 MPM917470 MZI917470 NJE917470 NTA917470 OCW917470 OMS917470 OWO917470 PGK917470 PQG917470 QAC917470 QJY917470 QTU917470 RDQ917470 RNM917470 RXI917470 SHE917470 SRA917470 TAW917470 TKS917470 TUO917470 UEK917470 UOG917470 UYC917470 VHY917470 VRU917470 WBQ917470 WLM917470 WVI917470 IW983006 SS983006 ACO983006 AMK983006 AWG983006 BGC983006 BPY983006 BZU983006 CJQ983006 CTM983006 DDI983006 DNE983006 DXA983006 EGW983006 EQS983006 FAO983006 FKK983006 FUG983006 GEC983006 GNY983006 GXU983006 HHQ983006 HRM983006 IBI983006 ILE983006 IVA983006 JEW983006 JOS983006 JYO983006 KIK983006 KSG983006 LCC983006 LLY983006 LVU983006 MFQ983006 MPM983006 MZI983006 NJE983006 NTA983006 OCW983006 OMS983006 OWO983006 PGK983006 PQG983006 QAC983006 QJY983006 QTU983006 RDQ983006 RNM983006 RXI983006 SHE983006 SRA983006 TAW983006 TKS983006 TUO983006 UEK983006 UOG983006 UYC983006 VHY983006 VRU983006 WBQ983006 WLM983006 WVI983006" xr:uid="{00000000-0002-0000-0500-000000000000}">
      <formula1>JA65498:JA65500</formula1>
    </dataValidation>
    <dataValidation type="list" allowBlank="1" showErrorMessage="1" promptTitle="Study Design" prompt="Choose from list" sqref="IW65506:IW65507 D983009:D983010 WVI983010:WVI983011 WLM983010:WLM983011 WBQ983010:WBQ983011 VRU983010:VRU983011 VHY983010:VHY983011 UYC983010:UYC983011 UOG983010:UOG983011 UEK983010:UEK983011 TUO983010:TUO983011 TKS983010:TKS983011 TAW983010:TAW983011 SRA983010:SRA983011 SHE983010:SHE983011 RXI983010:RXI983011 RNM983010:RNM983011 RDQ983010:RDQ983011 QTU983010:QTU983011 QJY983010:QJY983011 QAC983010:QAC983011 PQG983010:PQG983011 PGK983010:PGK983011 OWO983010:OWO983011 OMS983010:OMS983011 OCW983010:OCW983011 NTA983010:NTA983011 NJE983010:NJE983011 MZI983010:MZI983011 MPM983010:MPM983011 MFQ983010:MFQ983011 LVU983010:LVU983011 LLY983010:LLY983011 LCC983010:LCC983011 KSG983010:KSG983011 KIK983010:KIK983011 JYO983010:JYO983011 JOS983010:JOS983011 JEW983010:JEW983011 IVA983010:IVA983011 ILE983010:ILE983011 IBI983010:IBI983011 HRM983010:HRM983011 HHQ983010:HHQ983011 GXU983010:GXU983011 GNY983010:GNY983011 GEC983010:GEC983011 FUG983010:FUG983011 FKK983010:FKK983011 FAO983010:FAO983011 EQS983010:EQS983011 EGW983010:EGW983011 DXA983010:DXA983011 DNE983010:DNE983011 DDI983010:DDI983011 CTM983010:CTM983011 CJQ983010:CJQ983011 BZU983010:BZU983011 BPY983010:BPY983011 BGC983010:BGC983011 AWG983010:AWG983011 AMK983010:AMK983011 ACO983010:ACO983011 SS983010:SS983011 IW983010:IW983011 WVI917474:WVI917475 WLM917474:WLM917475 WBQ917474:WBQ917475 VRU917474:VRU917475 VHY917474:VHY917475 UYC917474:UYC917475 UOG917474:UOG917475 UEK917474:UEK917475 TUO917474:TUO917475 TKS917474:TKS917475 TAW917474:TAW917475 SRA917474:SRA917475 SHE917474:SHE917475 RXI917474:RXI917475 RNM917474:RNM917475 RDQ917474:RDQ917475 QTU917474:QTU917475 QJY917474:QJY917475 QAC917474:QAC917475 PQG917474:PQG917475 PGK917474:PGK917475 OWO917474:OWO917475 OMS917474:OMS917475 OCW917474:OCW917475 NTA917474:NTA917475 NJE917474:NJE917475 MZI917474:MZI917475 MPM917474:MPM917475 MFQ917474:MFQ917475 LVU917474:LVU917475 LLY917474:LLY917475 LCC917474:LCC917475 KSG917474:KSG917475 KIK917474:KIK917475 JYO917474:JYO917475 JOS917474:JOS917475 JEW917474:JEW917475 IVA917474:IVA917475 ILE917474:ILE917475 IBI917474:IBI917475 HRM917474:HRM917475 HHQ917474:HHQ917475 GXU917474:GXU917475 GNY917474:GNY917475 GEC917474:GEC917475 FUG917474:FUG917475 FKK917474:FKK917475 FAO917474:FAO917475 EQS917474:EQS917475 EGW917474:EGW917475 DXA917474:DXA917475 DNE917474:DNE917475 DDI917474:DDI917475 CTM917474:CTM917475 CJQ917474:CJQ917475 BZU917474:BZU917475 BPY917474:BPY917475 BGC917474:BGC917475 AWG917474:AWG917475 AMK917474:AMK917475 ACO917474:ACO917475 SS917474:SS917475 IW917474:IW917475 WVI851938:WVI851939 WLM851938:WLM851939 WBQ851938:WBQ851939 VRU851938:VRU851939 VHY851938:VHY851939 UYC851938:UYC851939 UOG851938:UOG851939 UEK851938:UEK851939 TUO851938:TUO851939 TKS851938:TKS851939 TAW851938:TAW851939 SRA851938:SRA851939 SHE851938:SHE851939 RXI851938:RXI851939 RNM851938:RNM851939 RDQ851938:RDQ851939 QTU851938:QTU851939 QJY851938:QJY851939 QAC851938:QAC851939 PQG851938:PQG851939 PGK851938:PGK851939 OWO851938:OWO851939 OMS851938:OMS851939 OCW851938:OCW851939 NTA851938:NTA851939 NJE851938:NJE851939 MZI851938:MZI851939 MPM851938:MPM851939 MFQ851938:MFQ851939 LVU851938:LVU851939 LLY851938:LLY851939 LCC851938:LCC851939 KSG851938:KSG851939 KIK851938:KIK851939 JYO851938:JYO851939 JOS851938:JOS851939 JEW851938:JEW851939 IVA851938:IVA851939 ILE851938:ILE851939 IBI851938:IBI851939 HRM851938:HRM851939 HHQ851938:HHQ851939 GXU851938:GXU851939 GNY851938:GNY851939 GEC851938:GEC851939 FUG851938:FUG851939 FKK851938:FKK851939 FAO851938:FAO851939 EQS851938:EQS851939 EGW851938:EGW851939 DXA851938:DXA851939 DNE851938:DNE851939 DDI851938:DDI851939 CTM851938:CTM851939 CJQ851938:CJQ851939 BZU851938:BZU851939 BPY851938:BPY851939 BGC851938:BGC851939 AWG851938:AWG851939 AMK851938:AMK851939 ACO851938:ACO851939 SS851938:SS851939 IW851938:IW851939 WVI786402:WVI786403 WLM786402:WLM786403 WBQ786402:WBQ786403 VRU786402:VRU786403 VHY786402:VHY786403 UYC786402:UYC786403 UOG786402:UOG786403 UEK786402:UEK786403 TUO786402:TUO786403 TKS786402:TKS786403 TAW786402:TAW786403 SRA786402:SRA786403 SHE786402:SHE786403 RXI786402:RXI786403 RNM786402:RNM786403 RDQ786402:RDQ786403 QTU786402:QTU786403 QJY786402:QJY786403 QAC786402:QAC786403 PQG786402:PQG786403 PGK786402:PGK786403 OWO786402:OWO786403 OMS786402:OMS786403 OCW786402:OCW786403 NTA786402:NTA786403 NJE786402:NJE786403 MZI786402:MZI786403 MPM786402:MPM786403 MFQ786402:MFQ786403 LVU786402:LVU786403 LLY786402:LLY786403 LCC786402:LCC786403 KSG786402:KSG786403 KIK786402:KIK786403 JYO786402:JYO786403 JOS786402:JOS786403 JEW786402:JEW786403 IVA786402:IVA786403 ILE786402:ILE786403 IBI786402:IBI786403 HRM786402:HRM786403 HHQ786402:HHQ786403 GXU786402:GXU786403 GNY786402:GNY786403 GEC786402:GEC786403 FUG786402:FUG786403 FKK786402:FKK786403 FAO786402:FAO786403 EQS786402:EQS786403 EGW786402:EGW786403 DXA786402:DXA786403 DNE786402:DNE786403 DDI786402:DDI786403 CTM786402:CTM786403 CJQ786402:CJQ786403 BZU786402:BZU786403 BPY786402:BPY786403 BGC786402:BGC786403 AWG786402:AWG786403 AMK786402:AMK786403 ACO786402:ACO786403 SS786402:SS786403 IW786402:IW786403 WVI720866:WVI720867 WLM720866:WLM720867 WBQ720866:WBQ720867 VRU720866:VRU720867 VHY720866:VHY720867 UYC720866:UYC720867 UOG720866:UOG720867 UEK720866:UEK720867 TUO720866:TUO720867 TKS720866:TKS720867 TAW720866:TAW720867 SRA720866:SRA720867 SHE720866:SHE720867 RXI720866:RXI720867 RNM720866:RNM720867 RDQ720866:RDQ720867 QTU720866:QTU720867 QJY720866:QJY720867 QAC720866:QAC720867 PQG720866:PQG720867 PGK720866:PGK720867 OWO720866:OWO720867 OMS720866:OMS720867 OCW720866:OCW720867 NTA720866:NTA720867 NJE720866:NJE720867 MZI720866:MZI720867 MPM720866:MPM720867 MFQ720866:MFQ720867 LVU720866:LVU720867 LLY720866:LLY720867 LCC720866:LCC720867 KSG720866:KSG720867 KIK720866:KIK720867 JYO720866:JYO720867 JOS720866:JOS720867 JEW720866:JEW720867 IVA720866:IVA720867 ILE720866:ILE720867 IBI720866:IBI720867 HRM720866:HRM720867 HHQ720866:HHQ720867 GXU720866:GXU720867 GNY720866:GNY720867 GEC720866:GEC720867 FUG720866:FUG720867 FKK720866:FKK720867 FAO720866:FAO720867 EQS720866:EQS720867 EGW720866:EGW720867 DXA720866:DXA720867 DNE720866:DNE720867 DDI720866:DDI720867 CTM720866:CTM720867 CJQ720866:CJQ720867 BZU720866:BZU720867 BPY720866:BPY720867 BGC720866:BGC720867 AWG720866:AWG720867 AMK720866:AMK720867 ACO720866:ACO720867 SS720866:SS720867 IW720866:IW720867 WVI655330:WVI655331 WLM655330:WLM655331 WBQ655330:WBQ655331 VRU655330:VRU655331 VHY655330:VHY655331 UYC655330:UYC655331 UOG655330:UOG655331 UEK655330:UEK655331 TUO655330:TUO655331 TKS655330:TKS655331 TAW655330:TAW655331 SRA655330:SRA655331 SHE655330:SHE655331 RXI655330:RXI655331 RNM655330:RNM655331 RDQ655330:RDQ655331 QTU655330:QTU655331 QJY655330:QJY655331 QAC655330:QAC655331 PQG655330:PQG655331 PGK655330:PGK655331 OWO655330:OWO655331 OMS655330:OMS655331 OCW655330:OCW655331 NTA655330:NTA655331 NJE655330:NJE655331 MZI655330:MZI655331 MPM655330:MPM655331 MFQ655330:MFQ655331 LVU655330:LVU655331 LLY655330:LLY655331 LCC655330:LCC655331 KSG655330:KSG655331 KIK655330:KIK655331 JYO655330:JYO655331 JOS655330:JOS655331 JEW655330:JEW655331 IVA655330:IVA655331 ILE655330:ILE655331 IBI655330:IBI655331 HRM655330:HRM655331 HHQ655330:HHQ655331 GXU655330:GXU655331 GNY655330:GNY655331 GEC655330:GEC655331 FUG655330:FUG655331 FKK655330:FKK655331 FAO655330:FAO655331 EQS655330:EQS655331 EGW655330:EGW655331 DXA655330:DXA655331 DNE655330:DNE655331 DDI655330:DDI655331 CTM655330:CTM655331 CJQ655330:CJQ655331 BZU655330:BZU655331 BPY655330:BPY655331 BGC655330:BGC655331 AWG655330:AWG655331 AMK655330:AMK655331 ACO655330:ACO655331 SS655330:SS655331 IW655330:IW655331 WVI589794:WVI589795 WLM589794:WLM589795 WBQ589794:WBQ589795 VRU589794:VRU589795 VHY589794:VHY589795 UYC589794:UYC589795 UOG589794:UOG589795 UEK589794:UEK589795 TUO589794:TUO589795 TKS589794:TKS589795 TAW589794:TAW589795 SRA589794:SRA589795 SHE589794:SHE589795 RXI589794:RXI589795 RNM589794:RNM589795 RDQ589794:RDQ589795 QTU589794:QTU589795 QJY589794:QJY589795 QAC589794:QAC589795 PQG589794:PQG589795 PGK589794:PGK589795 OWO589794:OWO589795 OMS589794:OMS589795 OCW589794:OCW589795 NTA589794:NTA589795 NJE589794:NJE589795 MZI589794:MZI589795 MPM589794:MPM589795 MFQ589794:MFQ589795 LVU589794:LVU589795 LLY589794:LLY589795 LCC589794:LCC589795 KSG589794:KSG589795 KIK589794:KIK589795 JYO589794:JYO589795 JOS589794:JOS589795 JEW589794:JEW589795 IVA589794:IVA589795 ILE589794:ILE589795 IBI589794:IBI589795 HRM589794:HRM589795 HHQ589794:HHQ589795 GXU589794:GXU589795 GNY589794:GNY589795 GEC589794:GEC589795 FUG589794:FUG589795 FKK589794:FKK589795 FAO589794:FAO589795 EQS589794:EQS589795 EGW589794:EGW589795 DXA589794:DXA589795 DNE589794:DNE589795 DDI589794:DDI589795 CTM589794:CTM589795 CJQ589794:CJQ589795 BZU589794:BZU589795 BPY589794:BPY589795 BGC589794:BGC589795 AWG589794:AWG589795 AMK589794:AMK589795 ACO589794:ACO589795 SS589794:SS589795 IW589794:IW589795 WVI524258:WVI524259 WLM524258:WLM524259 WBQ524258:WBQ524259 VRU524258:VRU524259 VHY524258:VHY524259 UYC524258:UYC524259 UOG524258:UOG524259 UEK524258:UEK524259 TUO524258:TUO524259 TKS524258:TKS524259 TAW524258:TAW524259 SRA524258:SRA524259 SHE524258:SHE524259 RXI524258:RXI524259 RNM524258:RNM524259 RDQ524258:RDQ524259 QTU524258:QTU524259 QJY524258:QJY524259 QAC524258:QAC524259 PQG524258:PQG524259 PGK524258:PGK524259 OWO524258:OWO524259 OMS524258:OMS524259 OCW524258:OCW524259 NTA524258:NTA524259 NJE524258:NJE524259 MZI524258:MZI524259 MPM524258:MPM524259 MFQ524258:MFQ524259 LVU524258:LVU524259 LLY524258:LLY524259 LCC524258:LCC524259 KSG524258:KSG524259 KIK524258:KIK524259 JYO524258:JYO524259 JOS524258:JOS524259 JEW524258:JEW524259 IVA524258:IVA524259 ILE524258:ILE524259 IBI524258:IBI524259 HRM524258:HRM524259 HHQ524258:HHQ524259 GXU524258:GXU524259 GNY524258:GNY524259 GEC524258:GEC524259 FUG524258:FUG524259 FKK524258:FKK524259 FAO524258:FAO524259 EQS524258:EQS524259 EGW524258:EGW524259 DXA524258:DXA524259 DNE524258:DNE524259 DDI524258:DDI524259 CTM524258:CTM524259 CJQ524258:CJQ524259 BZU524258:BZU524259 BPY524258:BPY524259 BGC524258:BGC524259 AWG524258:AWG524259 AMK524258:AMK524259 ACO524258:ACO524259 SS524258:SS524259 IW524258:IW524259 WVI458722:WVI458723 WLM458722:WLM458723 WBQ458722:WBQ458723 VRU458722:VRU458723 VHY458722:VHY458723 UYC458722:UYC458723 UOG458722:UOG458723 UEK458722:UEK458723 TUO458722:TUO458723 TKS458722:TKS458723 TAW458722:TAW458723 SRA458722:SRA458723 SHE458722:SHE458723 RXI458722:RXI458723 RNM458722:RNM458723 RDQ458722:RDQ458723 QTU458722:QTU458723 QJY458722:QJY458723 QAC458722:QAC458723 PQG458722:PQG458723 PGK458722:PGK458723 OWO458722:OWO458723 OMS458722:OMS458723 OCW458722:OCW458723 NTA458722:NTA458723 NJE458722:NJE458723 MZI458722:MZI458723 MPM458722:MPM458723 MFQ458722:MFQ458723 LVU458722:LVU458723 LLY458722:LLY458723 LCC458722:LCC458723 KSG458722:KSG458723 KIK458722:KIK458723 JYO458722:JYO458723 JOS458722:JOS458723 JEW458722:JEW458723 IVA458722:IVA458723 ILE458722:ILE458723 IBI458722:IBI458723 HRM458722:HRM458723 HHQ458722:HHQ458723 GXU458722:GXU458723 GNY458722:GNY458723 GEC458722:GEC458723 FUG458722:FUG458723 FKK458722:FKK458723 FAO458722:FAO458723 EQS458722:EQS458723 EGW458722:EGW458723 DXA458722:DXA458723 DNE458722:DNE458723 DDI458722:DDI458723 CTM458722:CTM458723 CJQ458722:CJQ458723 BZU458722:BZU458723 BPY458722:BPY458723 BGC458722:BGC458723 AWG458722:AWG458723 AMK458722:AMK458723 ACO458722:ACO458723 SS458722:SS458723 IW458722:IW458723 WVI393186:WVI393187 WLM393186:WLM393187 WBQ393186:WBQ393187 VRU393186:VRU393187 VHY393186:VHY393187 UYC393186:UYC393187 UOG393186:UOG393187 UEK393186:UEK393187 TUO393186:TUO393187 TKS393186:TKS393187 TAW393186:TAW393187 SRA393186:SRA393187 SHE393186:SHE393187 RXI393186:RXI393187 RNM393186:RNM393187 RDQ393186:RDQ393187 QTU393186:QTU393187 QJY393186:QJY393187 QAC393186:QAC393187 PQG393186:PQG393187 PGK393186:PGK393187 OWO393186:OWO393187 OMS393186:OMS393187 OCW393186:OCW393187 NTA393186:NTA393187 NJE393186:NJE393187 MZI393186:MZI393187 MPM393186:MPM393187 MFQ393186:MFQ393187 LVU393186:LVU393187 LLY393186:LLY393187 LCC393186:LCC393187 KSG393186:KSG393187 KIK393186:KIK393187 JYO393186:JYO393187 JOS393186:JOS393187 JEW393186:JEW393187 IVA393186:IVA393187 ILE393186:ILE393187 IBI393186:IBI393187 HRM393186:HRM393187 HHQ393186:HHQ393187 GXU393186:GXU393187 GNY393186:GNY393187 GEC393186:GEC393187 FUG393186:FUG393187 FKK393186:FKK393187 FAO393186:FAO393187 EQS393186:EQS393187 EGW393186:EGW393187 DXA393186:DXA393187 DNE393186:DNE393187 DDI393186:DDI393187 CTM393186:CTM393187 CJQ393186:CJQ393187 BZU393186:BZU393187 BPY393186:BPY393187 BGC393186:BGC393187 AWG393186:AWG393187 AMK393186:AMK393187 ACO393186:ACO393187 SS393186:SS393187 IW393186:IW393187 WVI327650:WVI327651 WLM327650:WLM327651 WBQ327650:WBQ327651 VRU327650:VRU327651 VHY327650:VHY327651 UYC327650:UYC327651 UOG327650:UOG327651 UEK327650:UEK327651 TUO327650:TUO327651 TKS327650:TKS327651 TAW327650:TAW327651 SRA327650:SRA327651 SHE327650:SHE327651 RXI327650:RXI327651 RNM327650:RNM327651 RDQ327650:RDQ327651 QTU327650:QTU327651 QJY327650:QJY327651 QAC327650:QAC327651 PQG327650:PQG327651 PGK327650:PGK327651 OWO327650:OWO327651 OMS327650:OMS327651 OCW327650:OCW327651 NTA327650:NTA327651 NJE327650:NJE327651 MZI327650:MZI327651 MPM327650:MPM327651 MFQ327650:MFQ327651 LVU327650:LVU327651 LLY327650:LLY327651 LCC327650:LCC327651 KSG327650:KSG327651 KIK327650:KIK327651 JYO327650:JYO327651 JOS327650:JOS327651 JEW327650:JEW327651 IVA327650:IVA327651 ILE327650:ILE327651 IBI327650:IBI327651 HRM327650:HRM327651 HHQ327650:HHQ327651 GXU327650:GXU327651 GNY327650:GNY327651 GEC327650:GEC327651 FUG327650:FUG327651 FKK327650:FKK327651 FAO327650:FAO327651 EQS327650:EQS327651 EGW327650:EGW327651 DXA327650:DXA327651 DNE327650:DNE327651 DDI327650:DDI327651 CTM327650:CTM327651 CJQ327650:CJQ327651 BZU327650:BZU327651 BPY327650:BPY327651 BGC327650:BGC327651 AWG327650:AWG327651 AMK327650:AMK327651 ACO327650:ACO327651 SS327650:SS327651 IW327650:IW327651 WVI262114:WVI262115 WLM262114:WLM262115 WBQ262114:WBQ262115 VRU262114:VRU262115 VHY262114:VHY262115 UYC262114:UYC262115 UOG262114:UOG262115 UEK262114:UEK262115 TUO262114:TUO262115 TKS262114:TKS262115 TAW262114:TAW262115 SRA262114:SRA262115 SHE262114:SHE262115 RXI262114:RXI262115 RNM262114:RNM262115 RDQ262114:RDQ262115 QTU262114:QTU262115 QJY262114:QJY262115 QAC262114:QAC262115 PQG262114:PQG262115 PGK262114:PGK262115 OWO262114:OWO262115 OMS262114:OMS262115 OCW262114:OCW262115 NTA262114:NTA262115 NJE262114:NJE262115 MZI262114:MZI262115 MPM262114:MPM262115 MFQ262114:MFQ262115 LVU262114:LVU262115 LLY262114:LLY262115 LCC262114:LCC262115 KSG262114:KSG262115 KIK262114:KIK262115 JYO262114:JYO262115 JOS262114:JOS262115 JEW262114:JEW262115 IVA262114:IVA262115 ILE262114:ILE262115 IBI262114:IBI262115 HRM262114:HRM262115 HHQ262114:HHQ262115 GXU262114:GXU262115 GNY262114:GNY262115 GEC262114:GEC262115 FUG262114:FUG262115 FKK262114:FKK262115 FAO262114:FAO262115 EQS262114:EQS262115 EGW262114:EGW262115 DXA262114:DXA262115 DNE262114:DNE262115 DDI262114:DDI262115 CTM262114:CTM262115 CJQ262114:CJQ262115 BZU262114:BZU262115 BPY262114:BPY262115 BGC262114:BGC262115 AWG262114:AWG262115 AMK262114:AMK262115 ACO262114:ACO262115 SS262114:SS262115 IW262114:IW262115 WVI196578:WVI196579 WLM196578:WLM196579 WBQ196578:WBQ196579 VRU196578:VRU196579 VHY196578:VHY196579 UYC196578:UYC196579 UOG196578:UOG196579 UEK196578:UEK196579 TUO196578:TUO196579 TKS196578:TKS196579 TAW196578:TAW196579 SRA196578:SRA196579 SHE196578:SHE196579 RXI196578:RXI196579 RNM196578:RNM196579 RDQ196578:RDQ196579 QTU196578:QTU196579 QJY196578:QJY196579 QAC196578:QAC196579 PQG196578:PQG196579 PGK196578:PGK196579 OWO196578:OWO196579 OMS196578:OMS196579 OCW196578:OCW196579 NTA196578:NTA196579 NJE196578:NJE196579 MZI196578:MZI196579 MPM196578:MPM196579 MFQ196578:MFQ196579 LVU196578:LVU196579 LLY196578:LLY196579 LCC196578:LCC196579 KSG196578:KSG196579 KIK196578:KIK196579 JYO196578:JYO196579 JOS196578:JOS196579 JEW196578:JEW196579 IVA196578:IVA196579 ILE196578:ILE196579 IBI196578:IBI196579 HRM196578:HRM196579 HHQ196578:HHQ196579 GXU196578:GXU196579 GNY196578:GNY196579 GEC196578:GEC196579 FUG196578:FUG196579 FKK196578:FKK196579 FAO196578:FAO196579 EQS196578:EQS196579 EGW196578:EGW196579 DXA196578:DXA196579 DNE196578:DNE196579 DDI196578:DDI196579 CTM196578:CTM196579 CJQ196578:CJQ196579 BZU196578:BZU196579 BPY196578:BPY196579 BGC196578:BGC196579 AWG196578:AWG196579 AMK196578:AMK196579 ACO196578:ACO196579 SS196578:SS196579 IW196578:IW196579 WVI131042:WVI131043 WLM131042:WLM131043 WBQ131042:WBQ131043 VRU131042:VRU131043 VHY131042:VHY131043 UYC131042:UYC131043 UOG131042:UOG131043 UEK131042:UEK131043 TUO131042:TUO131043 TKS131042:TKS131043 TAW131042:TAW131043 SRA131042:SRA131043 SHE131042:SHE131043 RXI131042:RXI131043 RNM131042:RNM131043 RDQ131042:RDQ131043 QTU131042:QTU131043 QJY131042:QJY131043 QAC131042:QAC131043 PQG131042:PQG131043 PGK131042:PGK131043 OWO131042:OWO131043 OMS131042:OMS131043 OCW131042:OCW131043 NTA131042:NTA131043 NJE131042:NJE131043 MZI131042:MZI131043 MPM131042:MPM131043 MFQ131042:MFQ131043 LVU131042:LVU131043 LLY131042:LLY131043 LCC131042:LCC131043 KSG131042:KSG131043 KIK131042:KIK131043 JYO131042:JYO131043 JOS131042:JOS131043 JEW131042:JEW131043 IVA131042:IVA131043 ILE131042:ILE131043 IBI131042:IBI131043 HRM131042:HRM131043 HHQ131042:HHQ131043 GXU131042:GXU131043 GNY131042:GNY131043 GEC131042:GEC131043 FUG131042:FUG131043 FKK131042:FKK131043 FAO131042:FAO131043 EQS131042:EQS131043 EGW131042:EGW131043 DXA131042:DXA131043 DNE131042:DNE131043 DDI131042:DDI131043 CTM131042:CTM131043 CJQ131042:CJQ131043 BZU131042:BZU131043 BPY131042:BPY131043 BGC131042:BGC131043 AWG131042:AWG131043 AMK131042:AMK131043 ACO131042:ACO131043 SS131042:SS131043 IW131042:IW131043 WVI65506:WVI65507 WLM65506:WLM65507 WBQ65506:WBQ65507 VRU65506:VRU65507 VHY65506:VHY65507 UYC65506:UYC65507 UOG65506:UOG65507 UEK65506:UEK65507 TUO65506:TUO65507 TKS65506:TKS65507 TAW65506:TAW65507 SRA65506:SRA65507 SHE65506:SHE65507 RXI65506:RXI65507 RNM65506:RNM65507 RDQ65506:RDQ65507 QTU65506:QTU65507 QJY65506:QJY65507 QAC65506:QAC65507 PQG65506:PQG65507 PGK65506:PGK65507 OWO65506:OWO65507 OMS65506:OMS65507 OCW65506:OCW65507 NTA65506:NTA65507 NJE65506:NJE65507 MZI65506:MZI65507 MPM65506:MPM65507 MFQ65506:MFQ65507 LVU65506:LVU65507 LLY65506:LLY65507 LCC65506:LCC65507 KSG65506:KSG65507 KIK65506:KIK65507 JYO65506:JYO65507 JOS65506:JOS65507 JEW65506:JEW65507 IVA65506:IVA65507 ILE65506:ILE65507 IBI65506:IBI65507 HRM65506:HRM65507 HHQ65506:HHQ65507 GXU65506:GXU65507 GNY65506:GNY65507 GEC65506:GEC65507 FUG65506:FUG65507 FKK65506:FKK65507 FAO65506:FAO65507 EQS65506:EQS65507 EGW65506:EGW65507 DXA65506:DXA65507 DNE65506:DNE65507 DDI65506:DDI65507 CTM65506:CTM65507 CJQ65506:CJQ65507 BZU65506:BZU65507 BPY65506:BPY65507 BGC65506:BGC65507 AWG65506:AWG65507 AMK65506:AMK65507 ACO65506:ACO65507 SS65506:SS65507 D131041:D131042 D196577:D196578 D262113:D262114 D327649:D327650 D393185:D393186 D458721:D458722 D524257:D524258 D589793:D589794 D655329:D655330 D720865:D720866 D786401:D786402 D851937:D851938 D917473:D917474 D65505:D65506 WVH11 IV11 SR11 ACN11 AMJ11 AWF11 BGB11 BPX11 BZT11 CJP11 CTL11 DDH11 DND11 DWZ11 EGV11 EQR11 FAN11 FKJ11 FUF11 GEB11 GNX11 GXT11 HHP11 HRL11 IBH11 ILD11 IUZ11 JEV11 JOR11 JYN11 KIJ11 KSF11 LCB11 LLX11 LVT11 MFP11 MPL11 MZH11 NJD11 NSZ11 OCV11 OMR11 OWN11 PGJ11 PQF11 QAB11 QJX11 QTT11 RDP11 RNL11 RXH11 SHD11 SQZ11 TAV11 TKR11 TUN11 UEJ11 UOF11 UYB11 VHX11 VRT11 WBP11 WLL11" xr:uid="{00000000-0002-0000-0500-000001000000}">
      <formula1>#REF!</formula1>
    </dataValidation>
    <dataValidation type="list" allowBlank="1" showErrorMessage="1" promptTitle="Study Rating" prompt="Choose from list" sqref="D65515 D131051 D196587 D262123 D327659 D393195 D458731 D524267 D589803 D655339 D720875 D786411 D851947 D917483 D983019 WVI983020 WLM983020 WBQ983020 VRU983020 VHY983020 UYC983020 UOG983020 UEK983020 TUO983020 TKS983020 TAW983020 SRA983020 SHE983020 RXI983020 RNM983020 RDQ983020 QTU983020 QJY983020 QAC983020 PQG983020 PGK983020 OWO983020 OMS983020 OCW983020 NTA983020 NJE983020 MZI983020 MPM983020 MFQ983020 LVU983020 LLY983020 LCC983020 KSG983020 KIK983020 JYO983020 JOS983020 JEW983020 IVA983020 ILE983020 IBI983020 HRM983020 HHQ983020 GXU983020 GNY983020 GEC983020 FUG983020 FKK983020 FAO983020 EQS983020 EGW983020 DXA983020 DNE983020 DDI983020 CTM983020 CJQ983020 BZU983020 BPY983020 BGC983020 AWG983020 AMK983020 ACO983020 SS983020 IW983020 WVI917484 WLM917484 WBQ917484 VRU917484 VHY917484 UYC917484 UOG917484 UEK917484 TUO917484 TKS917484 TAW917484 SRA917484 SHE917484 RXI917484 RNM917484 RDQ917484 QTU917484 QJY917484 QAC917484 PQG917484 PGK917484 OWO917484 OMS917484 OCW917484 NTA917484 NJE917484 MZI917484 MPM917484 MFQ917484 LVU917484 LLY917484 LCC917484 KSG917484 KIK917484 JYO917484 JOS917484 JEW917484 IVA917484 ILE917484 IBI917484 HRM917484 HHQ917484 GXU917484 GNY917484 GEC917484 FUG917484 FKK917484 FAO917484 EQS917484 EGW917484 DXA917484 DNE917484 DDI917484 CTM917484 CJQ917484 BZU917484 BPY917484 BGC917484 AWG917484 AMK917484 ACO917484 SS917484 IW917484 WVI851948 WLM851948 WBQ851948 VRU851948 VHY851948 UYC851948 UOG851948 UEK851948 TUO851948 TKS851948 TAW851948 SRA851948 SHE851948 RXI851948 RNM851948 RDQ851948 QTU851948 QJY851948 QAC851948 PQG851948 PGK851948 OWO851948 OMS851948 OCW851948 NTA851948 NJE851948 MZI851948 MPM851948 MFQ851948 LVU851948 LLY851948 LCC851948 KSG851948 KIK851948 JYO851948 JOS851948 JEW851948 IVA851948 ILE851948 IBI851948 HRM851948 HHQ851948 GXU851948 GNY851948 GEC851948 FUG851948 FKK851948 FAO851948 EQS851948 EGW851948 DXA851948 DNE851948 DDI851948 CTM851948 CJQ851948 BZU851948 BPY851948 BGC851948 AWG851948 AMK851948 ACO851948 SS851948 IW851948 WVI786412 WLM786412 WBQ786412 VRU786412 VHY786412 UYC786412 UOG786412 UEK786412 TUO786412 TKS786412 TAW786412 SRA786412 SHE786412 RXI786412 RNM786412 RDQ786412 QTU786412 QJY786412 QAC786412 PQG786412 PGK786412 OWO786412 OMS786412 OCW786412 NTA786412 NJE786412 MZI786412 MPM786412 MFQ786412 LVU786412 LLY786412 LCC786412 KSG786412 KIK786412 JYO786412 JOS786412 JEW786412 IVA786412 ILE786412 IBI786412 HRM786412 HHQ786412 GXU786412 GNY786412 GEC786412 FUG786412 FKK786412 FAO786412 EQS786412 EGW786412 DXA786412 DNE786412 DDI786412 CTM786412 CJQ786412 BZU786412 BPY786412 BGC786412 AWG786412 AMK786412 ACO786412 SS786412 IW786412 WVI720876 WLM720876 WBQ720876 VRU720876 VHY720876 UYC720876 UOG720876 UEK720876 TUO720876 TKS720876 TAW720876 SRA720876 SHE720876 RXI720876 RNM720876 RDQ720876 QTU720876 QJY720876 QAC720876 PQG720876 PGK720876 OWO720876 OMS720876 OCW720876 NTA720876 NJE720876 MZI720876 MPM720876 MFQ720876 LVU720876 LLY720876 LCC720876 KSG720876 KIK720876 JYO720876 JOS720876 JEW720876 IVA720876 ILE720876 IBI720876 HRM720876 HHQ720876 GXU720876 GNY720876 GEC720876 FUG720876 FKK720876 FAO720876 EQS720876 EGW720876 DXA720876 DNE720876 DDI720876 CTM720876 CJQ720876 BZU720876 BPY720876 BGC720876 AWG720876 AMK720876 ACO720876 SS720876 IW720876 WVI655340 WLM655340 WBQ655340 VRU655340 VHY655340 UYC655340 UOG655340 UEK655340 TUO655340 TKS655340 TAW655340 SRA655340 SHE655340 RXI655340 RNM655340 RDQ655340 QTU655340 QJY655340 QAC655340 PQG655340 PGK655340 OWO655340 OMS655340 OCW655340 NTA655340 NJE655340 MZI655340 MPM655340 MFQ655340 LVU655340 LLY655340 LCC655340 KSG655340 KIK655340 JYO655340 JOS655340 JEW655340 IVA655340 ILE655340 IBI655340 HRM655340 HHQ655340 GXU655340 GNY655340 GEC655340 FUG655340 FKK655340 FAO655340 EQS655340 EGW655340 DXA655340 DNE655340 DDI655340 CTM655340 CJQ655340 BZU655340 BPY655340 BGC655340 AWG655340 AMK655340 ACO655340 SS655340 IW655340 WVI589804 WLM589804 WBQ589804 VRU589804 VHY589804 UYC589804 UOG589804 UEK589804 TUO589804 TKS589804 TAW589804 SRA589804 SHE589804 RXI589804 RNM589804 RDQ589804 QTU589804 QJY589804 QAC589804 PQG589804 PGK589804 OWO589804 OMS589804 OCW589804 NTA589804 NJE589804 MZI589804 MPM589804 MFQ589804 LVU589804 LLY589804 LCC589804 KSG589804 KIK589804 JYO589804 JOS589804 JEW589804 IVA589804 ILE589804 IBI589804 HRM589804 HHQ589804 GXU589804 GNY589804 GEC589804 FUG589804 FKK589804 FAO589804 EQS589804 EGW589804 DXA589804 DNE589804 DDI589804 CTM589804 CJQ589804 BZU589804 BPY589804 BGC589804 AWG589804 AMK589804 ACO589804 SS589804 IW589804 WVI524268 WLM524268 WBQ524268 VRU524268 VHY524268 UYC524268 UOG524268 UEK524268 TUO524268 TKS524268 TAW524268 SRA524268 SHE524268 RXI524268 RNM524268 RDQ524268 QTU524268 QJY524268 QAC524268 PQG524268 PGK524268 OWO524268 OMS524268 OCW524268 NTA524268 NJE524268 MZI524268 MPM524268 MFQ524268 LVU524268 LLY524268 LCC524268 KSG524268 KIK524268 JYO524268 JOS524268 JEW524268 IVA524268 ILE524268 IBI524268 HRM524268 HHQ524268 GXU524268 GNY524268 GEC524268 FUG524268 FKK524268 FAO524268 EQS524268 EGW524268 DXA524268 DNE524268 DDI524268 CTM524268 CJQ524268 BZU524268 BPY524268 BGC524268 AWG524268 AMK524268 ACO524268 SS524268 IW524268 WVI458732 WLM458732 WBQ458732 VRU458732 VHY458732 UYC458732 UOG458732 UEK458732 TUO458732 TKS458732 TAW458732 SRA458732 SHE458732 RXI458732 RNM458732 RDQ458732 QTU458732 QJY458732 QAC458732 PQG458732 PGK458732 OWO458732 OMS458732 OCW458732 NTA458732 NJE458732 MZI458732 MPM458732 MFQ458732 LVU458732 LLY458732 LCC458732 KSG458732 KIK458732 JYO458732 JOS458732 JEW458732 IVA458732 ILE458732 IBI458732 HRM458732 HHQ458732 GXU458732 GNY458732 GEC458732 FUG458732 FKK458732 FAO458732 EQS458732 EGW458732 DXA458732 DNE458732 DDI458732 CTM458732 CJQ458732 BZU458732 BPY458732 BGC458732 AWG458732 AMK458732 ACO458732 SS458732 IW458732 WVI393196 WLM393196 WBQ393196 VRU393196 VHY393196 UYC393196 UOG393196 UEK393196 TUO393196 TKS393196 TAW393196 SRA393196 SHE393196 RXI393196 RNM393196 RDQ393196 QTU393196 QJY393196 QAC393196 PQG393196 PGK393196 OWO393196 OMS393196 OCW393196 NTA393196 NJE393196 MZI393196 MPM393196 MFQ393196 LVU393196 LLY393196 LCC393196 KSG393196 KIK393196 JYO393196 JOS393196 JEW393196 IVA393196 ILE393196 IBI393196 HRM393196 HHQ393196 GXU393196 GNY393196 GEC393196 FUG393196 FKK393196 FAO393196 EQS393196 EGW393196 DXA393196 DNE393196 DDI393196 CTM393196 CJQ393196 BZU393196 BPY393196 BGC393196 AWG393196 AMK393196 ACO393196 SS393196 IW393196 WVI327660 WLM327660 WBQ327660 VRU327660 VHY327660 UYC327660 UOG327660 UEK327660 TUO327660 TKS327660 TAW327660 SRA327660 SHE327660 RXI327660 RNM327660 RDQ327660 QTU327660 QJY327660 QAC327660 PQG327660 PGK327660 OWO327660 OMS327660 OCW327660 NTA327660 NJE327660 MZI327660 MPM327660 MFQ327660 LVU327660 LLY327660 LCC327660 KSG327660 KIK327660 JYO327660 JOS327660 JEW327660 IVA327660 ILE327660 IBI327660 HRM327660 HHQ327660 GXU327660 GNY327660 GEC327660 FUG327660 FKK327660 FAO327660 EQS327660 EGW327660 DXA327660 DNE327660 DDI327660 CTM327660 CJQ327660 BZU327660 BPY327660 BGC327660 AWG327660 AMK327660 ACO327660 SS327660 IW327660 WVI262124 WLM262124 WBQ262124 VRU262124 VHY262124 UYC262124 UOG262124 UEK262124 TUO262124 TKS262124 TAW262124 SRA262124 SHE262124 RXI262124 RNM262124 RDQ262124 QTU262124 QJY262124 QAC262124 PQG262124 PGK262124 OWO262124 OMS262124 OCW262124 NTA262124 NJE262124 MZI262124 MPM262124 MFQ262124 LVU262124 LLY262124 LCC262124 KSG262124 KIK262124 JYO262124 JOS262124 JEW262124 IVA262124 ILE262124 IBI262124 HRM262124 HHQ262124 GXU262124 GNY262124 GEC262124 FUG262124 FKK262124 FAO262124 EQS262124 EGW262124 DXA262124 DNE262124 DDI262124 CTM262124 CJQ262124 BZU262124 BPY262124 BGC262124 AWG262124 AMK262124 ACO262124 SS262124 IW262124 WVI196588 WLM196588 WBQ196588 VRU196588 VHY196588 UYC196588 UOG196588 UEK196588 TUO196588 TKS196588 TAW196588 SRA196588 SHE196588 RXI196588 RNM196588 RDQ196588 QTU196588 QJY196588 QAC196588 PQG196588 PGK196588 OWO196588 OMS196588 OCW196588 NTA196588 NJE196588 MZI196588 MPM196588 MFQ196588 LVU196588 LLY196588 LCC196588 KSG196588 KIK196588 JYO196588 JOS196588 JEW196588 IVA196588 ILE196588 IBI196588 HRM196588 HHQ196588 GXU196588 GNY196588 GEC196588 FUG196588 FKK196588 FAO196588 EQS196588 EGW196588 DXA196588 DNE196588 DDI196588 CTM196588 CJQ196588 BZU196588 BPY196588 BGC196588 AWG196588 AMK196588 ACO196588 SS196588 IW196588 WVI131052 WLM131052 WBQ131052 VRU131052 VHY131052 UYC131052 UOG131052 UEK131052 TUO131052 TKS131052 TAW131052 SRA131052 SHE131052 RXI131052 RNM131052 RDQ131052 QTU131052 QJY131052 QAC131052 PQG131052 PGK131052 OWO131052 OMS131052 OCW131052 NTA131052 NJE131052 MZI131052 MPM131052 MFQ131052 LVU131052 LLY131052 LCC131052 KSG131052 KIK131052 JYO131052 JOS131052 JEW131052 IVA131052 ILE131052 IBI131052 HRM131052 HHQ131052 GXU131052 GNY131052 GEC131052 FUG131052 FKK131052 FAO131052 EQS131052 EGW131052 DXA131052 DNE131052 DDI131052 CTM131052 CJQ131052 BZU131052 BPY131052 BGC131052 AWG131052 AMK131052 ACO131052 SS131052 IW131052 WVI65516 WLM65516 WBQ65516 VRU65516 VHY65516 UYC65516 UOG65516 UEK65516 TUO65516 TKS65516 TAW65516 SRA65516 SHE65516 RXI65516 RNM65516 RDQ65516 QTU65516 QJY65516 QAC65516 PQG65516 PGK65516 OWO65516 OMS65516 OCW65516 NTA65516 NJE65516 MZI65516 MPM65516 MFQ65516 LVU65516 LLY65516 LCC65516 KSG65516 KIK65516 JYO65516 JOS65516 JEW65516 IVA65516 ILE65516 IBI65516 HRM65516 HHQ65516 GXU65516 GNY65516 GEC65516 FUG65516 FKK65516 FAO65516 EQS65516 EGW65516 DXA65516 DNE65516 DDI65516 CTM65516 CJQ65516 BZU65516 BPY65516 BGC65516 AWG65516 AMK65516 ACO65516 SS65516 IW65516" xr:uid="{00000000-0002-0000-0500-000002000000}">
      <formula1>#REF!</formula1>
    </dataValidation>
    <dataValidation type="list" allowBlank="1" showErrorMessage="1" sqref="D131037 D196573 D262109 D327645 D393181 D458717 D524253 D589789 D655325 D720861 D786397 D851933 D917469 D983005 D65501" xr:uid="{00000000-0002-0000-0500-000003000000}">
      <formula1>#REF!</formula1>
    </dataValidation>
  </dataValidations>
  <printOptions horizontalCentered="1" gridLines="1"/>
  <pageMargins left="0.25" right="0.25" top="0.75" bottom="0.75" header="0.3" footer="0.3"/>
  <pageSetup scale="69" fitToHeight="7" orientation="portrait" r:id="rId1"/>
  <headerFooter alignWithMargins="0">
    <oddFooter>&amp;LCLEAR Study Review Guide, Page &amp;P of &amp;N&amp;R&amp;A</oddFooter>
  </headerFooter>
  <extLst>
    <ext xmlns:x14="http://schemas.microsoft.com/office/spreadsheetml/2009/9/main" uri="{CCE6A557-97BC-4b89-ADB6-D9C93CAAB3DF}">
      <x14:dataValidations xmlns:xm="http://schemas.microsoft.com/office/excel/2006/main" count="1">
        <x14:dataValidation type="list" allowBlank="1" showErrorMessage="1" xr:uid="{00000000-0002-0000-0500-000004000000}">
          <x14:formula1>
            <xm:f>Validation!$A$1:$A$3</xm:f>
          </x14:formula1>
          <xm:sqref>D5 D7:D10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C53"/>
  <sheetViews>
    <sheetView zoomScale="90" zoomScaleNormal="90" workbookViewId="0">
      <selection activeCell="I5" sqref="I5"/>
    </sheetView>
  </sheetViews>
  <sheetFormatPr defaultColWidth="8.81640625" defaultRowHeight="12" x14ac:dyDescent="0.3"/>
  <cols>
    <col min="1" max="1" width="28.453125" style="28" customWidth="1"/>
    <col min="2" max="2" width="56.6328125" style="28" customWidth="1"/>
    <col min="3" max="3" width="10.453125" style="28" customWidth="1"/>
    <col min="4" max="4" width="11.453125" style="27" bestFit="1" customWidth="1"/>
    <col min="5" max="5" width="35.36328125" style="26" customWidth="1"/>
    <col min="6" max="6" width="10.6328125" style="58" customWidth="1"/>
    <col min="7" max="7" width="34.81640625" style="58" customWidth="1"/>
    <col min="8" max="8" width="24.453125" style="10" customWidth="1"/>
    <col min="9" max="10" width="15.81640625" style="10" customWidth="1"/>
    <col min="11" max="255" width="9.1796875" style="10"/>
    <col min="256" max="256" width="4.6328125" style="10" customWidth="1"/>
    <col min="257" max="257" width="56.6328125" style="10" customWidth="1"/>
    <col min="258" max="258" width="15.6328125" style="10" customWidth="1"/>
    <col min="259" max="259" width="64.6328125" style="10" customWidth="1"/>
    <col min="260" max="260" width="10.6328125" style="10" customWidth="1"/>
    <col min="261" max="261" width="9.1796875" style="10"/>
    <col min="262" max="262" width="0" style="10" hidden="1" customWidth="1"/>
    <col min="263" max="511" width="9.1796875" style="10"/>
    <col min="512" max="512" width="4.6328125" style="10" customWidth="1"/>
    <col min="513" max="513" width="56.6328125" style="10" customWidth="1"/>
    <col min="514" max="514" width="15.6328125" style="10" customWidth="1"/>
    <col min="515" max="515" width="64.6328125" style="10" customWidth="1"/>
    <col min="516" max="516" width="10.6328125" style="10" customWidth="1"/>
    <col min="517" max="517" width="9.1796875" style="10"/>
    <col min="518" max="518" width="0" style="10" hidden="1" customWidth="1"/>
    <col min="519" max="767" width="9.1796875" style="10"/>
    <col min="768" max="768" width="4.6328125" style="10" customWidth="1"/>
    <col min="769" max="769" width="56.6328125" style="10" customWidth="1"/>
    <col min="770" max="770" width="15.6328125" style="10" customWidth="1"/>
    <col min="771" max="771" width="64.6328125" style="10" customWidth="1"/>
    <col min="772" max="772" width="10.6328125" style="10" customWidth="1"/>
    <col min="773" max="773" width="9.1796875" style="10"/>
    <col min="774" max="774" width="0" style="10" hidden="1" customWidth="1"/>
    <col min="775" max="1023" width="9.1796875" style="10"/>
    <col min="1024" max="1024" width="4.6328125" style="10" customWidth="1"/>
    <col min="1025" max="1025" width="56.6328125" style="10" customWidth="1"/>
    <col min="1026" max="1026" width="15.6328125" style="10" customWidth="1"/>
    <col min="1027" max="1027" width="64.6328125" style="10" customWidth="1"/>
    <col min="1028" max="1028" width="10.6328125" style="10" customWidth="1"/>
    <col min="1029" max="1029" width="9.1796875" style="10"/>
    <col min="1030" max="1030" width="0" style="10" hidden="1" customWidth="1"/>
    <col min="1031" max="1279" width="9.1796875" style="10"/>
    <col min="1280" max="1280" width="4.6328125" style="10" customWidth="1"/>
    <col min="1281" max="1281" width="56.6328125" style="10" customWidth="1"/>
    <col min="1282" max="1282" width="15.6328125" style="10" customWidth="1"/>
    <col min="1283" max="1283" width="64.6328125" style="10" customWidth="1"/>
    <col min="1284" max="1284" width="10.6328125" style="10" customWidth="1"/>
    <col min="1285" max="1285" width="9.1796875" style="10"/>
    <col min="1286" max="1286" width="0" style="10" hidden="1" customWidth="1"/>
    <col min="1287" max="1535" width="9.1796875" style="10"/>
    <col min="1536" max="1536" width="4.6328125" style="10" customWidth="1"/>
    <col min="1537" max="1537" width="56.6328125" style="10" customWidth="1"/>
    <col min="1538" max="1538" width="15.6328125" style="10" customWidth="1"/>
    <col min="1539" max="1539" width="64.6328125" style="10" customWidth="1"/>
    <col min="1540" max="1540" width="10.6328125" style="10" customWidth="1"/>
    <col min="1541" max="1541" width="9.1796875" style="10"/>
    <col min="1542" max="1542" width="0" style="10" hidden="1" customWidth="1"/>
    <col min="1543" max="1791" width="9.1796875" style="10"/>
    <col min="1792" max="1792" width="4.6328125" style="10" customWidth="1"/>
    <col min="1793" max="1793" width="56.6328125" style="10" customWidth="1"/>
    <col min="1794" max="1794" width="15.6328125" style="10" customWidth="1"/>
    <col min="1795" max="1795" width="64.6328125" style="10" customWidth="1"/>
    <col min="1796" max="1796" width="10.6328125" style="10" customWidth="1"/>
    <col min="1797" max="1797" width="9.1796875" style="10"/>
    <col min="1798" max="1798" width="0" style="10" hidden="1" customWidth="1"/>
    <col min="1799" max="2047" width="9.1796875" style="10"/>
    <col min="2048" max="2048" width="4.6328125" style="10" customWidth="1"/>
    <col min="2049" max="2049" width="56.6328125" style="10" customWidth="1"/>
    <col min="2050" max="2050" width="15.6328125" style="10" customWidth="1"/>
    <col min="2051" max="2051" width="64.6328125" style="10" customWidth="1"/>
    <col min="2052" max="2052" width="10.6328125" style="10" customWidth="1"/>
    <col min="2053" max="2053" width="9.1796875" style="10"/>
    <col min="2054" max="2054" width="0" style="10" hidden="1" customWidth="1"/>
    <col min="2055" max="2303" width="9.1796875" style="10"/>
    <col min="2304" max="2304" width="4.6328125" style="10" customWidth="1"/>
    <col min="2305" max="2305" width="56.6328125" style="10" customWidth="1"/>
    <col min="2306" max="2306" width="15.6328125" style="10" customWidth="1"/>
    <col min="2307" max="2307" width="64.6328125" style="10" customWidth="1"/>
    <col min="2308" max="2308" width="10.6328125" style="10" customWidth="1"/>
    <col min="2309" max="2309" width="9.1796875" style="10"/>
    <col min="2310" max="2310" width="0" style="10" hidden="1" customWidth="1"/>
    <col min="2311" max="2559" width="9.1796875" style="10"/>
    <col min="2560" max="2560" width="4.6328125" style="10" customWidth="1"/>
    <col min="2561" max="2561" width="56.6328125" style="10" customWidth="1"/>
    <col min="2562" max="2562" width="15.6328125" style="10" customWidth="1"/>
    <col min="2563" max="2563" width="64.6328125" style="10" customWidth="1"/>
    <col min="2564" max="2564" width="10.6328125" style="10" customWidth="1"/>
    <col min="2565" max="2565" width="9.1796875" style="10"/>
    <col min="2566" max="2566" width="0" style="10" hidden="1" customWidth="1"/>
    <col min="2567" max="2815" width="9.1796875" style="10"/>
    <col min="2816" max="2816" width="4.6328125" style="10" customWidth="1"/>
    <col min="2817" max="2817" width="56.6328125" style="10" customWidth="1"/>
    <col min="2818" max="2818" width="15.6328125" style="10" customWidth="1"/>
    <col min="2819" max="2819" width="64.6328125" style="10" customWidth="1"/>
    <col min="2820" max="2820" width="10.6328125" style="10" customWidth="1"/>
    <col min="2821" max="2821" width="9.1796875" style="10"/>
    <col min="2822" max="2822" width="0" style="10" hidden="1" customWidth="1"/>
    <col min="2823" max="3071" width="9.1796875" style="10"/>
    <col min="3072" max="3072" width="4.6328125" style="10" customWidth="1"/>
    <col min="3073" max="3073" width="56.6328125" style="10" customWidth="1"/>
    <col min="3074" max="3074" width="15.6328125" style="10" customWidth="1"/>
    <col min="3075" max="3075" width="64.6328125" style="10" customWidth="1"/>
    <col min="3076" max="3076" width="10.6328125" style="10" customWidth="1"/>
    <col min="3077" max="3077" width="9.1796875" style="10"/>
    <col min="3078" max="3078" width="0" style="10" hidden="1" customWidth="1"/>
    <col min="3079" max="3327" width="9.1796875" style="10"/>
    <col min="3328" max="3328" width="4.6328125" style="10" customWidth="1"/>
    <col min="3329" max="3329" width="56.6328125" style="10" customWidth="1"/>
    <col min="3330" max="3330" width="15.6328125" style="10" customWidth="1"/>
    <col min="3331" max="3331" width="64.6328125" style="10" customWidth="1"/>
    <col min="3332" max="3332" width="10.6328125" style="10" customWidth="1"/>
    <col min="3333" max="3333" width="9.1796875" style="10"/>
    <col min="3334" max="3334" width="0" style="10" hidden="1" customWidth="1"/>
    <col min="3335" max="3583" width="9.1796875" style="10"/>
    <col min="3584" max="3584" width="4.6328125" style="10" customWidth="1"/>
    <col min="3585" max="3585" width="56.6328125" style="10" customWidth="1"/>
    <col min="3586" max="3586" width="15.6328125" style="10" customWidth="1"/>
    <col min="3587" max="3587" width="64.6328125" style="10" customWidth="1"/>
    <col min="3588" max="3588" width="10.6328125" style="10" customWidth="1"/>
    <col min="3589" max="3589" width="9.1796875" style="10"/>
    <col min="3590" max="3590" width="0" style="10" hidden="1" customWidth="1"/>
    <col min="3591" max="3839" width="9.1796875" style="10"/>
    <col min="3840" max="3840" width="4.6328125" style="10" customWidth="1"/>
    <col min="3841" max="3841" width="56.6328125" style="10" customWidth="1"/>
    <col min="3842" max="3842" width="15.6328125" style="10" customWidth="1"/>
    <col min="3843" max="3843" width="64.6328125" style="10" customWidth="1"/>
    <col min="3844" max="3844" width="10.6328125" style="10" customWidth="1"/>
    <col min="3845" max="3845" width="9.1796875" style="10"/>
    <col min="3846" max="3846" width="0" style="10" hidden="1" customWidth="1"/>
    <col min="3847" max="4095" width="9.1796875" style="10"/>
    <col min="4096" max="4096" width="4.6328125" style="10" customWidth="1"/>
    <col min="4097" max="4097" width="56.6328125" style="10" customWidth="1"/>
    <col min="4098" max="4098" width="15.6328125" style="10" customWidth="1"/>
    <col min="4099" max="4099" width="64.6328125" style="10" customWidth="1"/>
    <col min="4100" max="4100" width="10.6328125" style="10" customWidth="1"/>
    <col min="4101" max="4101" width="9.1796875" style="10"/>
    <col min="4102" max="4102" width="0" style="10" hidden="1" customWidth="1"/>
    <col min="4103" max="4351" width="9.1796875" style="10"/>
    <col min="4352" max="4352" width="4.6328125" style="10" customWidth="1"/>
    <col min="4353" max="4353" width="56.6328125" style="10" customWidth="1"/>
    <col min="4354" max="4354" width="15.6328125" style="10" customWidth="1"/>
    <col min="4355" max="4355" width="64.6328125" style="10" customWidth="1"/>
    <col min="4356" max="4356" width="10.6328125" style="10" customWidth="1"/>
    <col min="4357" max="4357" width="9.1796875" style="10"/>
    <col min="4358" max="4358" width="0" style="10" hidden="1" customWidth="1"/>
    <col min="4359" max="4607" width="9.1796875" style="10"/>
    <col min="4608" max="4608" width="4.6328125" style="10" customWidth="1"/>
    <col min="4609" max="4609" width="56.6328125" style="10" customWidth="1"/>
    <col min="4610" max="4610" width="15.6328125" style="10" customWidth="1"/>
    <col min="4611" max="4611" width="64.6328125" style="10" customWidth="1"/>
    <col min="4612" max="4612" width="10.6328125" style="10" customWidth="1"/>
    <col min="4613" max="4613" width="9.1796875" style="10"/>
    <col min="4614" max="4614" width="0" style="10" hidden="1" customWidth="1"/>
    <col min="4615" max="4863" width="9.1796875" style="10"/>
    <col min="4864" max="4864" width="4.6328125" style="10" customWidth="1"/>
    <col min="4865" max="4865" width="56.6328125" style="10" customWidth="1"/>
    <col min="4866" max="4866" width="15.6328125" style="10" customWidth="1"/>
    <col min="4867" max="4867" width="64.6328125" style="10" customWidth="1"/>
    <col min="4868" max="4868" width="10.6328125" style="10" customWidth="1"/>
    <col min="4869" max="4869" width="9.1796875" style="10"/>
    <col min="4870" max="4870" width="0" style="10" hidden="1" customWidth="1"/>
    <col min="4871" max="5119" width="9.1796875" style="10"/>
    <col min="5120" max="5120" width="4.6328125" style="10" customWidth="1"/>
    <col min="5121" max="5121" width="56.6328125" style="10" customWidth="1"/>
    <col min="5122" max="5122" width="15.6328125" style="10" customWidth="1"/>
    <col min="5123" max="5123" width="64.6328125" style="10" customWidth="1"/>
    <col min="5124" max="5124" width="10.6328125" style="10" customWidth="1"/>
    <col min="5125" max="5125" width="9.1796875" style="10"/>
    <col min="5126" max="5126" width="0" style="10" hidden="1" customWidth="1"/>
    <col min="5127" max="5375" width="9.1796875" style="10"/>
    <col min="5376" max="5376" width="4.6328125" style="10" customWidth="1"/>
    <col min="5377" max="5377" width="56.6328125" style="10" customWidth="1"/>
    <col min="5378" max="5378" width="15.6328125" style="10" customWidth="1"/>
    <col min="5379" max="5379" width="64.6328125" style="10" customWidth="1"/>
    <col min="5380" max="5380" width="10.6328125" style="10" customWidth="1"/>
    <col min="5381" max="5381" width="9.1796875" style="10"/>
    <col min="5382" max="5382" width="0" style="10" hidden="1" customWidth="1"/>
    <col min="5383" max="5631" width="9.1796875" style="10"/>
    <col min="5632" max="5632" width="4.6328125" style="10" customWidth="1"/>
    <col min="5633" max="5633" width="56.6328125" style="10" customWidth="1"/>
    <col min="5634" max="5634" width="15.6328125" style="10" customWidth="1"/>
    <col min="5635" max="5635" width="64.6328125" style="10" customWidth="1"/>
    <col min="5636" max="5636" width="10.6328125" style="10" customWidth="1"/>
    <col min="5637" max="5637" width="9.1796875" style="10"/>
    <col min="5638" max="5638" width="0" style="10" hidden="1" customWidth="1"/>
    <col min="5639" max="5887" width="9.1796875" style="10"/>
    <col min="5888" max="5888" width="4.6328125" style="10" customWidth="1"/>
    <col min="5889" max="5889" width="56.6328125" style="10" customWidth="1"/>
    <col min="5890" max="5890" width="15.6328125" style="10" customWidth="1"/>
    <col min="5891" max="5891" width="64.6328125" style="10" customWidth="1"/>
    <col min="5892" max="5892" width="10.6328125" style="10" customWidth="1"/>
    <col min="5893" max="5893" width="9.1796875" style="10"/>
    <col min="5894" max="5894" width="0" style="10" hidden="1" customWidth="1"/>
    <col min="5895" max="6143" width="9.1796875" style="10"/>
    <col min="6144" max="6144" width="4.6328125" style="10" customWidth="1"/>
    <col min="6145" max="6145" width="56.6328125" style="10" customWidth="1"/>
    <col min="6146" max="6146" width="15.6328125" style="10" customWidth="1"/>
    <col min="6147" max="6147" width="64.6328125" style="10" customWidth="1"/>
    <col min="6148" max="6148" width="10.6328125" style="10" customWidth="1"/>
    <col min="6149" max="6149" width="9.1796875" style="10"/>
    <col min="6150" max="6150" width="0" style="10" hidden="1" customWidth="1"/>
    <col min="6151" max="6399" width="9.1796875" style="10"/>
    <col min="6400" max="6400" width="4.6328125" style="10" customWidth="1"/>
    <col min="6401" max="6401" width="56.6328125" style="10" customWidth="1"/>
    <col min="6402" max="6402" width="15.6328125" style="10" customWidth="1"/>
    <col min="6403" max="6403" width="64.6328125" style="10" customWidth="1"/>
    <col min="6404" max="6404" width="10.6328125" style="10" customWidth="1"/>
    <col min="6405" max="6405" width="9.1796875" style="10"/>
    <col min="6406" max="6406" width="0" style="10" hidden="1" customWidth="1"/>
    <col min="6407" max="6655" width="9.1796875" style="10"/>
    <col min="6656" max="6656" width="4.6328125" style="10" customWidth="1"/>
    <col min="6657" max="6657" width="56.6328125" style="10" customWidth="1"/>
    <col min="6658" max="6658" width="15.6328125" style="10" customWidth="1"/>
    <col min="6659" max="6659" width="64.6328125" style="10" customWidth="1"/>
    <col min="6660" max="6660" width="10.6328125" style="10" customWidth="1"/>
    <col min="6661" max="6661" width="9.1796875" style="10"/>
    <col min="6662" max="6662" width="0" style="10" hidden="1" customWidth="1"/>
    <col min="6663" max="6911" width="9.1796875" style="10"/>
    <col min="6912" max="6912" width="4.6328125" style="10" customWidth="1"/>
    <col min="6913" max="6913" width="56.6328125" style="10" customWidth="1"/>
    <col min="6914" max="6914" width="15.6328125" style="10" customWidth="1"/>
    <col min="6915" max="6915" width="64.6328125" style="10" customWidth="1"/>
    <col min="6916" max="6916" width="10.6328125" style="10" customWidth="1"/>
    <col min="6917" max="6917" width="9.1796875" style="10"/>
    <col min="6918" max="6918" width="0" style="10" hidden="1" customWidth="1"/>
    <col min="6919" max="7167" width="9.1796875" style="10"/>
    <col min="7168" max="7168" width="4.6328125" style="10" customWidth="1"/>
    <col min="7169" max="7169" width="56.6328125" style="10" customWidth="1"/>
    <col min="7170" max="7170" width="15.6328125" style="10" customWidth="1"/>
    <col min="7171" max="7171" width="64.6328125" style="10" customWidth="1"/>
    <col min="7172" max="7172" width="10.6328125" style="10" customWidth="1"/>
    <col min="7173" max="7173" width="9.1796875" style="10"/>
    <col min="7174" max="7174" width="0" style="10" hidden="1" customWidth="1"/>
    <col min="7175" max="7423" width="9.1796875" style="10"/>
    <col min="7424" max="7424" width="4.6328125" style="10" customWidth="1"/>
    <col min="7425" max="7425" width="56.6328125" style="10" customWidth="1"/>
    <col min="7426" max="7426" width="15.6328125" style="10" customWidth="1"/>
    <col min="7427" max="7427" width="64.6328125" style="10" customWidth="1"/>
    <col min="7428" max="7428" width="10.6328125" style="10" customWidth="1"/>
    <col min="7429" max="7429" width="9.1796875" style="10"/>
    <col min="7430" max="7430" width="0" style="10" hidden="1" customWidth="1"/>
    <col min="7431" max="7679" width="9.1796875" style="10"/>
    <col min="7680" max="7680" width="4.6328125" style="10" customWidth="1"/>
    <col min="7681" max="7681" width="56.6328125" style="10" customWidth="1"/>
    <col min="7682" max="7682" width="15.6328125" style="10" customWidth="1"/>
    <col min="7683" max="7683" width="64.6328125" style="10" customWidth="1"/>
    <col min="7684" max="7684" width="10.6328125" style="10" customWidth="1"/>
    <col min="7685" max="7685" width="9.1796875" style="10"/>
    <col min="7686" max="7686" width="0" style="10" hidden="1" customWidth="1"/>
    <col min="7687" max="7935" width="9.1796875" style="10"/>
    <col min="7936" max="7936" width="4.6328125" style="10" customWidth="1"/>
    <col min="7937" max="7937" width="56.6328125" style="10" customWidth="1"/>
    <col min="7938" max="7938" width="15.6328125" style="10" customWidth="1"/>
    <col min="7939" max="7939" width="64.6328125" style="10" customWidth="1"/>
    <col min="7940" max="7940" width="10.6328125" style="10" customWidth="1"/>
    <col min="7941" max="7941" width="9.1796875" style="10"/>
    <col min="7942" max="7942" width="0" style="10" hidden="1" customWidth="1"/>
    <col min="7943" max="8191" width="9.1796875" style="10"/>
    <col min="8192" max="8192" width="4.6328125" style="10" customWidth="1"/>
    <col min="8193" max="8193" width="56.6328125" style="10" customWidth="1"/>
    <col min="8194" max="8194" width="15.6328125" style="10" customWidth="1"/>
    <col min="8195" max="8195" width="64.6328125" style="10" customWidth="1"/>
    <col min="8196" max="8196" width="10.6328125" style="10" customWidth="1"/>
    <col min="8197" max="8197" width="9.1796875" style="10"/>
    <col min="8198" max="8198" width="0" style="10" hidden="1" customWidth="1"/>
    <col min="8199" max="8447" width="9.1796875" style="10"/>
    <col min="8448" max="8448" width="4.6328125" style="10" customWidth="1"/>
    <col min="8449" max="8449" width="56.6328125" style="10" customWidth="1"/>
    <col min="8450" max="8450" width="15.6328125" style="10" customWidth="1"/>
    <col min="8451" max="8451" width="64.6328125" style="10" customWidth="1"/>
    <col min="8452" max="8452" width="10.6328125" style="10" customWidth="1"/>
    <col min="8453" max="8453" width="9.1796875" style="10"/>
    <col min="8454" max="8454" width="0" style="10" hidden="1" customWidth="1"/>
    <col min="8455" max="8703" width="9.1796875" style="10"/>
    <col min="8704" max="8704" width="4.6328125" style="10" customWidth="1"/>
    <col min="8705" max="8705" width="56.6328125" style="10" customWidth="1"/>
    <col min="8706" max="8706" width="15.6328125" style="10" customWidth="1"/>
    <col min="8707" max="8707" width="64.6328125" style="10" customWidth="1"/>
    <col min="8708" max="8708" width="10.6328125" style="10" customWidth="1"/>
    <col min="8709" max="8709" width="9.1796875" style="10"/>
    <col min="8710" max="8710" width="0" style="10" hidden="1" customWidth="1"/>
    <col min="8711" max="8959" width="9.1796875" style="10"/>
    <col min="8960" max="8960" width="4.6328125" style="10" customWidth="1"/>
    <col min="8961" max="8961" width="56.6328125" style="10" customWidth="1"/>
    <col min="8962" max="8962" width="15.6328125" style="10" customWidth="1"/>
    <col min="8963" max="8963" width="64.6328125" style="10" customWidth="1"/>
    <col min="8964" max="8964" width="10.6328125" style="10" customWidth="1"/>
    <col min="8965" max="8965" width="9.1796875" style="10"/>
    <col min="8966" max="8966" width="0" style="10" hidden="1" customWidth="1"/>
    <col min="8967" max="9215" width="9.1796875" style="10"/>
    <col min="9216" max="9216" width="4.6328125" style="10" customWidth="1"/>
    <col min="9217" max="9217" width="56.6328125" style="10" customWidth="1"/>
    <col min="9218" max="9218" width="15.6328125" style="10" customWidth="1"/>
    <col min="9219" max="9219" width="64.6328125" style="10" customWidth="1"/>
    <col min="9220" max="9220" width="10.6328125" style="10" customWidth="1"/>
    <col min="9221" max="9221" width="9.1796875" style="10"/>
    <col min="9222" max="9222" width="0" style="10" hidden="1" customWidth="1"/>
    <col min="9223" max="9471" width="9.1796875" style="10"/>
    <col min="9472" max="9472" width="4.6328125" style="10" customWidth="1"/>
    <col min="9473" max="9473" width="56.6328125" style="10" customWidth="1"/>
    <col min="9474" max="9474" width="15.6328125" style="10" customWidth="1"/>
    <col min="9475" max="9475" width="64.6328125" style="10" customWidth="1"/>
    <col min="9476" max="9476" width="10.6328125" style="10" customWidth="1"/>
    <col min="9477" max="9477" width="9.1796875" style="10"/>
    <col min="9478" max="9478" width="0" style="10" hidden="1" customWidth="1"/>
    <col min="9479" max="9727" width="9.1796875" style="10"/>
    <col min="9728" max="9728" width="4.6328125" style="10" customWidth="1"/>
    <col min="9729" max="9729" width="56.6328125" style="10" customWidth="1"/>
    <col min="9730" max="9730" width="15.6328125" style="10" customWidth="1"/>
    <col min="9731" max="9731" width="64.6328125" style="10" customWidth="1"/>
    <col min="9732" max="9732" width="10.6328125" style="10" customWidth="1"/>
    <col min="9733" max="9733" width="9.1796875" style="10"/>
    <col min="9734" max="9734" width="0" style="10" hidden="1" customWidth="1"/>
    <col min="9735" max="9983" width="9.1796875" style="10"/>
    <col min="9984" max="9984" width="4.6328125" style="10" customWidth="1"/>
    <col min="9985" max="9985" width="56.6328125" style="10" customWidth="1"/>
    <col min="9986" max="9986" width="15.6328125" style="10" customWidth="1"/>
    <col min="9987" max="9987" width="64.6328125" style="10" customWidth="1"/>
    <col min="9988" max="9988" width="10.6328125" style="10" customWidth="1"/>
    <col min="9989" max="9989" width="9.1796875" style="10"/>
    <col min="9990" max="9990" width="0" style="10" hidden="1" customWidth="1"/>
    <col min="9991" max="10239" width="9.1796875" style="10"/>
    <col min="10240" max="10240" width="4.6328125" style="10" customWidth="1"/>
    <col min="10241" max="10241" width="56.6328125" style="10" customWidth="1"/>
    <col min="10242" max="10242" width="15.6328125" style="10" customWidth="1"/>
    <col min="10243" max="10243" width="64.6328125" style="10" customWidth="1"/>
    <col min="10244" max="10244" width="10.6328125" style="10" customWidth="1"/>
    <col min="10245" max="10245" width="9.1796875" style="10"/>
    <col min="10246" max="10246" width="0" style="10" hidden="1" customWidth="1"/>
    <col min="10247" max="10495" width="9.1796875" style="10"/>
    <col min="10496" max="10496" width="4.6328125" style="10" customWidth="1"/>
    <col min="10497" max="10497" width="56.6328125" style="10" customWidth="1"/>
    <col min="10498" max="10498" width="15.6328125" style="10" customWidth="1"/>
    <col min="10499" max="10499" width="64.6328125" style="10" customWidth="1"/>
    <col min="10500" max="10500" width="10.6328125" style="10" customWidth="1"/>
    <col min="10501" max="10501" width="9.1796875" style="10"/>
    <col min="10502" max="10502" width="0" style="10" hidden="1" customWidth="1"/>
    <col min="10503" max="10751" width="9.1796875" style="10"/>
    <col min="10752" max="10752" width="4.6328125" style="10" customWidth="1"/>
    <col min="10753" max="10753" width="56.6328125" style="10" customWidth="1"/>
    <col min="10754" max="10754" width="15.6328125" style="10" customWidth="1"/>
    <col min="10755" max="10755" width="64.6328125" style="10" customWidth="1"/>
    <col min="10756" max="10756" width="10.6328125" style="10" customWidth="1"/>
    <col min="10757" max="10757" width="9.1796875" style="10"/>
    <col min="10758" max="10758" width="0" style="10" hidden="1" customWidth="1"/>
    <col min="10759" max="11007" width="9.1796875" style="10"/>
    <col min="11008" max="11008" width="4.6328125" style="10" customWidth="1"/>
    <col min="11009" max="11009" width="56.6328125" style="10" customWidth="1"/>
    <col min="11010" max="11010" width="15.6328125" style="10" customWidth="1"/>
    <col min="11011" max="11011" width="64.6328125" style="10" customWidth="1"/>
    <col min="11012" max="11012" width="10.6328125" style="10" customWidth="1"/>
    <col min="11013" max="11013" width="9.1796875" style="10"/>
    <col min="11014" max="11014" width="0" style="10" hidden="1" customWidth="1"/>
    <col min="11015" max="11263" width="9.1796875" style="10"/>
    <col min="11264" max="11264" width="4.6328125" style="10" customWidth="1"/>
    <col min="11265" max="11265" width="56.6328125" style="10" customWidth="1"/>
    <col min="11266" max="11266" width="15.6328125" style="10" customWidth="1"/>
    <col min="11267" max="11267" width="64.6328125" style="10" customWidth="1"/>
    <col min="11268" max="11268" width="10.6328125" style="10" customWidth="1"/>
    <col min="11269" max="11269" width="9.1796875" style="10"/>
    <col min="11270" max="11270" width="0" style="10" hidden="1" customWidth="1"/>
    <col min="11271" max="11519" width="9.1796875" style="10"/>
    <col min="11520" max="11520" width="4.6328125" style="10" customWidth="1"/>
    <col min="11521" max="11521" width="56.6328125" style="10" customWidth="1"/>
    <col min="11522" max="11522" width="15.6328125" style="10" customWidth="1"/>
    <col min="11523" max="11523" width="64.6328125" style="10" customWidth="1"/>
    <col min="11524" max="11524" width="10.6328125" style="10" customWidth="1"/>
    <col min="11525" max="11525" width="9.1796875" style="10"/>
    <col min="11526" max="11526" width="0" style="10" hidden="1" customWidth="1"/>
    <col min="11527" max="11775" width="9.1796875" style="10"/>
    <col min="11776" max="11776" width="4.6328125" style="10" customWidth="1"/>
    <col min="11777" max="11777" width="56.6328125" style="10" customWidth="1"/>
    <col min="11778" max="11778" width="15.6328125" style="10" customWidth="1"/>
    <col min="11779" max="11779" width="64.6328125" style="10" customWidth="1"/>
    <col min="11780" max="11780" width="10.6328125" style="10" customWidth="1"/>
    <col min="11781" max="11781" width="9.1796875" style="10"/>
    <col min="11782" max="11782" width="0" style="10" hidden="1" customWidth="1"/>
    <col min="11783" max="12031" width="9.1796875" style="10"/>
    <col min="12032" max="12032" width="4.6328125" style="10" customWidth="1"/>
    <col min="12033" max="12033" width="56.6328125" style="10" customWidth="1"/>
    <col min="12034" max="12034" width="15.6328125" style="10" customWidth="1"/>
    <col min="12035" max="12035" width="64.6328125" style="10" customWidth="1"/>
    <col min="12036" max="12036" width="10.6328125" style="10" customWidth="1"/>
    <col min="12037" max="12037" width="9.1796875" style="10"/>
    <col min="12038" max="12038" width="0" style="10" hidden="1" customWidth="1"/>
    <col min="12039" max="12287" width="9.1796875" style="10"/>
    <col min="12288" max="12288" width="4.6328125" style="10" customWidth="1"/>
    <col min="12289" max="12289" width="56.6328125" style="10" customWidth="1"/>
    <col min="12290" max="12290" width="15.6328125" style="10" customWidth="1"/>
    <col min="12291" max="12291" width="64.6328125" style="10" customWidth="1"/>
    <col min="12292" max="12292" width="10.6328125" style="10" customWidth="1"/>
    <col min="12293" max="12293" width="9.1796875" style="10"/>
    <col min="12294" max="12294" width="0" style="10" hidden="1" customWidth="1"/>
    <col min="12295" max="12543" width="9.1796875" style="10"/>
    <col min="12544" max="12544" width="4.6328125" style="10" customWidth="1"/>
    <col min="12545" max="12545" width="56.6328125" style="10" customWidth="1"/>
    <col min="12546" max="12546" width="15.6328125" style="10" customWidth="1"/>
    <col min="12547" max="12547" width="64.6328125" style="10" customWidth="1"/>
    <col min="12548" max="12548" width="10.6328125" style="10" customWidth="1"/>
    <col min="12549" max="12549" width="9.1796875" style="10"/>
    <col min="12550" max="12550" width="0" style="10" hidden="1" customWidth="1"/>
    <col min="12551" max="12799" width="9.1796875" style="10"/>
    <col min="12800" max="12800" width="4.6328125" style="10" customWidth="1"/>
    <col min="12801" max="12801" width="56.6328125" style="10" customWidth="1"/>
    <col min="12802" max="12802" width="15.6328125" style="10" customWidth="1"/>
    <col min="12803" max="12803" width="64.6328125" style="10" customWidth="1"/>
    <col min="12804" max="12804" width="10.6328125" style="10" customWidth="1"/>
    <col min="12805" max="12805" width="9.1796875" style="10"/>
    <col min="12806" max="12806" width="0" style="10" hidden="1" customWidth="1"/>
    <col min="12807" max="13055" width="9.1796875" style="10"/>
    <col min="13056" max="13056" width="4.6328125" style="10" customWidth="1"/>
    <col min="13057" max="13057" width="56.6328125" style="10" customWidth="1"/>
    <col min="13058" max="13058" width="15.6328125" style="10" customWidth="1"/>
    <col min="13059" max="13059" width="64.6328125" style="10" customWidth="1"/>
    <col min="13060" max="13060" width="10.6328125" style="10" customWidth="1"/>
    <col min="13061" max="13061" width="9.1796875" style="10"/>
    <col min="13062" max="13062" width="0" style="10" hidden="1" customWidth="1"/>
    <col min="13063" max="13311" width="9.1796875" style="10"/>
    <col min="13312" max="13312" width="4.6328125" style="10" customWidth="1"/>
    <col min="13313" max="13313" width="56.6328125" style="10" customWidth="1"/>
    <col min="13314" max="13314" width="15.6328125" style="10" customWidth="1"/>
    <col min="13315" max="13315" width="64.6328125" style="10" customWidth="1"/>
    <col min="13316" max="13316" width="10.6328125" style="10" customWidth="1"/>
    <col min="13317" max="13317" width="9.1796875" style="10"/>
    <col min="13318" max="13318" width="0" style="10" hidden="1" customWidth="1"/>
    <col min="13319" max="13567" width="9.1796875" style="10"/>
    <col min="13568" max="13568" width="4.6328125" style="10" customWidth="1"/>
    <col min="13569" max="13569" width="56.6328125" style="10" customWidth="1"/>
    <col min="13570" max="13570" width="15.6328125" style="10" customWidth="1"/>
    <col min="13571" max="13571" width="64.6328125" style="10" customWidth="1"/>
    <col min="13572" max="13572" width="10.6328125" style="10" customWidth="1"/>
    <col min="13573" max="13573" width="9.1796875" style="10"/>
    <col min="13574" max="13574" width="0" style="10" hidden="1" customWidth="1"/>
    <col min="13575" max="13823" width="9.1796875" style="10"/>
    <col min="13824" max="13824" width="4.6328125" style="10" customWidth="1"/>
    <col min="13825" max="13825" width="56.6328125" style="10" customWidth="1"/>
    <col min="13826" max="13826" width="15.6328125" style="10" customWidth="1"/>
    <col min="13827" max="13827" width="64.6328125" style="10" customWidth="1"/>
    <col min="13828" max="13828" width="10.6328125" style="10" customWidth="1"/>
    <col min="13829" max="13829" width="9.1796875" style="10"/>
    <col min="13830" max="13830" width="0" style="10" hidden="1" customWidth="1"/>
    <col min="13831" max="14079" width="9.1796875" style="10"/>
    <col min="14080" max="14080" width="4.6328125" style="10" customWidth="1"/>
    <col min="14081" max="14081" width="56.6328125" style="10" customWidth="1"/>
    <col min="14082" max="14082" width="15.6328125" style="10" customWidth="1"/>
    <col min="14083" max="14083" width="64.6328125" style="10" customWidth="1"/>
    <col min="14084" max="14084" width="10.6328125" style="10" customWidth="1"/>
    <col min="14085" max="14085" width="9.1796875" style="10"/>
    <col min="14086" max="14086" width="0" style="10" hidden="1" customWidth="1"/>
    <col min="14087" max="14335" width="9.1796875" style="10"/>
    <col min="14336" max="14336" width="4.6328125" style="10" customWidth="1"/>
    <col min="14337" max="14337" width="56.6328125" style="10" customWidth="1"/>
    <col min="14338" max="14338" width="15.6328125" style="10" customWidth="1"/>
    <col min="14339" max="14339" width="64.6328125" style="10" customWidth="1"/>
    <col min="14340" max="14340" width="10.6328125" style="10" customWidth="1"/>
    <col min="14341" max="14341" width="9.1796875" style="10"/>
    <col min="14342" max="14342" width="0" style="10" hidden="1" customWidth="1"/>
    <col min="14343" max="14591" width="9.1796875" style="10"/>
    <col min="14592" max="14592" width="4.6328125" style="10" customWidth="1"/>
    <col min="14593" max="14593" width="56.6328125" style="10" customWidth="1"/>
    <col min="14594" max="14594" width="15.6328125" style="10" customWidth="1"/>
    <col min="14595" max="14595" width="64.6328125" style="10" customWidth="1"/>
    <col min="14596" max="14596" width="10.6328125" style="10" customWidth="1"/>
    <col min="14597" max="14597" width="9.1796875" style="10"/>
    <col min="14598" max="14598" width="0" style="10" hidden="1" customWidth="1"/>
    <col min="14599" max="14847" width="9.1796875" style="10"/>
    <col min="14848" max="14848" width="4.6328125" style="10" customWidth="1"/>
    <col min="14849" max="14849" width="56.6328125" style="10" customWidth="1"/>
    <col min="14850" max="14850" width="15.6328125" style="10" customWidth="1"/>
    <col min="14851" max="14851" width="64.6328125" style="10" customWidth="1"/>
    <col min="14852" max="14852" width="10.6328125" style="10" customWidth="1"/>
    <col min="14853" max="14853" width="9.1796875" style="10"/>
    <col min="14854" max="14854" width="0" style="10" hidden="1" customWidth="1"/>
    <col min="14855" max="15103" width="9.1796875" style="10"/>
    <col min="15104" max="15104" width="4.6328125" style="10" customWidth="1"/>
    <col min="15105" max="15105" width="56.6328125" style="10" customWidth="1"/>
    <col min="15106" max="15106" width="15.6328125" style="10" customWidth="1"/>
    <col min="15107" max="15107" width="64.6328125" style="10" customWidth="1"/>
    <col min="15108" max="15108" width="10.6328125" style="10" customWidth="1"/>
    <col min="15109" max="15109" width="9.1796875" style="10"/>
    <col min="15110" max="15110" width="0" style="10" hidden="1" customWidth="1"/>
    <col min="15111" max="15359" width="9.1796875" style="10"/>
    <col min="15360" max="15360" width="4.6328125" style="10" customWidth="1"/>
    <col min="15361" max="15361" width="56.6328125" style="10" customWidth="1"/>
    <col min="15362" max="15362" width="15.6328125" style="10" customWidth="1"/>
    <col min="15363" max="15363" width="64.6328125" style="10" customWidth="1"/>
    <col min="15364" max="15364" width="10.6328125" style="10" customWidth="1"/>
    <col min="15365" max="15365" width="9.1796875" style="10"/>
    <col min="15366" max="15366" width="0" style="10" hidden="1" customWidth="1"/>
    <col min="15367" max="15615" width="9.1796875" style="10"/>
    <col min="15616" max="15616" width="4.6328125" style="10" customWidth="1"/>
    <col min="15617" max="15617" width="56.6328125" style="10" customWidth="1"/>
    <col min="15618" max="15618" width="15.6328125" style="10" customWidth="1"/>
    <col min="15619" max="15619" width="64.6328125" style="10" customWidth="1"/>
    <col min="15620" max="15620" width="10.6328125" style="10" customWidth="1"/>
    <col min="15621" max="15621" width="9.1796875" style="10"/>
    <col min="15622" max="15622" width="0" style="10" hidden="1" customWidth="1"/>
    <col min="15623" max="15871" width="9.1796875" style="10"/>
    <col min="15872" max="15872" width="4.6328125" style="10" customWidth="1"/>
    <col min="15873" max="15873" width="56.6328125" style="10" customWidth="1"/>
    <col min="15874" max="15874" width="15.6328125" style="10" customWidth="1"/>
    <col min="15875" max="15875" width="64.6328125" style="10" customWidth="1"/>
    <col min="15876" max="15876" width="10.6328125" style="10" customWidth="1"/>
    <col min="15877" max="15877" width="9.1796875" style="10"/>
    <col min="15878" max="15878" width="0" style="10" hidden="1" customWidth="1"/>
    <col min="15879" max="16127" width="9.1796875" style="10"/>
    <col min="16128" max="16128" width="4.6328125" style="10" customWidth="1"/>
    <col min="16129" max="16129" width="56.6328125" style="10" customWidth="1"/>
    <col min="16130" max="16130" width="15.6328125" style="10" customWidth="1"/>
    <col min="16131" max="16131" width="64.6328125" style="10" customWidth="1"/>
    <col min="16132" max="16132" width="10.6328125" style="10" customWidth="1"/>
    <col min="16133" max="16133" width="9.1796875" style="10"/>
    <col min="16134" max="16134" width="0" style="10" hidden="1" customWidth="1"/>
    <col min="16135" max="16384" width="9.1796875" style="10"/>
  </cols>
  <sheetData>
    <row r="1" spans="1:445" s="66" customFormat="1" ht="48" customHeight="1" x14ac:dyDescent="0.25">
      <c r="A1" s="304" t="s">
        <v>253</v>
      </c>
      <c r="B1" s="304"/>
      <c r="C1" s="305"/>
      <c r="D1" s="306"/>
      <c r="E1" s="306"/>
      <c r="F1" s="307"/>
      <c r="G1" s="306"/>
      <c r="H1" s="210"/>
      <c r="I1" s="182"/>
      <c r="J1" s="182"/>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c r="IW1" s="14"/>
      <c r="IX1" s="14"/>
      <c r="IY1" s="14"/>
      <c r="IZ1" s="14"/>
      <c r="JA1" s="14"/>
      <c r="JB1" s="14"/>
      <c r="JC1" s="14"/>
      <c r="JD1" s="14"/>
      <c r="JE1" s="14"/>
      <c r="JF1" s="14"/>
      <c r="JG1" s="14"/>
      <c r="JH1" s="14"/>
      <c r="JI1" s="14"/>
      <c r="JJ1" s="14"/>
      <c r="JK1" s="14"/>
      <c r="JL1" s="14"/>
      <c r="JM1" s="14"/>
      <c r="JN1" s="14"/>
      <c r="JO1" s="14"/>
      <c r="JP1" s="14"/>
      <c r="JQ1" s="14"/>
      <c r="JR1" s="14"/>
      <c r="JS1" s="14"/>
      <c r="JT1" s="14"/>
      <c r="JU1" s="14"/>
      <c r="JV1" s="14"/>
      <c r="JW1" s="14"/>
      <c r="JX1" s="14"/>
      <c r="JY1" s="14"/>
      <c r="JZ1" s="14"/>
      <c r="KA1" s="14"/>
      <c r="KB1" s="14"/>
      <c r="KC1" s="14"/>
      <c r="KD1" s="14"/>
      <c r="KE1" s="14"/>
      <c r="KF1" s="14"/>
      <c r="KG1" s="14"/>
      <c r="KH1" s="14"/>
      <c r="KI1" s="14"/>
      <c r="KJ1" s="14"/>
      <c r="KK1" s="14"/>
      <c r="KL1" s="14"/>
      <c r="KM1" s="14"/>
      <c r="KN1" s="14"/>
      <c r="KO1" s="14"/>
      <c r="KP1" s="14"/>
      <c r="KQ1" s="14"/>
      <c r="KR1" s="14"/>
      <c r="KS1" s="14"/>
      <c r="KT1" s="14"/>
      <c r="KU1" s="14"/>
      <c r="KV1" s="14"/>
      <c r="KW1" s="14"/>
      <c r="KX1" s="14"/>
      <c r="KY1" s="14"/>
      <c r="KZ1" s="14"/>
      <c r="LA1" s="14"/>
      <c r="LB1" s="14"/>
      <c r="LC1" s="14"/>
      <c r="LD1" s="14"/>
      <c r="LE1" s="14"/>
      <c r="LF1" s="14"/>
      <c r="LG1" s="14"/>
      <c r="LH1" s="14"/>
      <c r="LI1" s="14"/>
      <c r="LJ1" s="14"/>
      <c r="LK1" s="14"/>
      <c r="LL1" s="14"/>
      <c r="LM1" s="14"/>
      <c r="LN1" s="14"/>
      <c r="LO1" s="14"/>
      <c r="LP1" s="14"/>
      <c r="LQ1" s="14"/>
      <c r="LR1" s="14"/>
      <c r="LS1" s="14"/>
      <c r="LT1" s="14"/>
      <c r="LU1" s="14"/>
      <c r="LV1" s="14"/>
      <c r="LW1" s="14"/>
      <c r="LX1" s="14"/>
      <c r="LY1" s="14"/>
      <c r="LZ1" s="14"/>
      <c r="MA1" s="14"/>
      <c r="MB1" s="14"/>
      <c r="MC1" s="14"/>
      <c r="MD1" s="14"/>
      <c r="ME1" s="14"/>
      <c r="MF1" s="14"/>
      <c r="MG1" s="14"/>
      <c r="MH1" s="14"/>
      <c r="MI1" s="14"/>
      <c r="MJ1" s="14"/>
      <c r="MK1" s="14"/>
      <c r="ML1" s="14"/>
      <c r="MM1" s="14"/>
      <c r="MN1" s="14"/>
      <c r="MO1" s="14"/>
      <c r="MP1" s="14"/>
      <c r="MQ1" s="14"/>
      <c r="MR1" s="14"/>
      <c r="MS1" s="14"/>
      <c r="MT1" s="14"/>
      <c r="MU1" s="14"/>
      <c r="MV1" s="14"/>
      <c r="MW1" s="14"/>
      <c r="MX1" s="14"/>
      <c r="MY1" s="14"/>
      <c r="MZ1" s="14"/>
      <c r="NA1" s="14"/>
      <c r="NB1" s="14"/>
      <c r="NC1" s="14"/>
      <c r="ND1" s="14"/>
      <c r="NE1" s="14"/>
      <c r="NF1" s="14"/>
      <c r="NG1" s="14"/>
      <c r="NH1" s="14"/>
      <c r="NI1" s="14"/>
      <c r="NJ1" s="14"/>
      <c r="NK1" s="14"/>
      <c r="NL1" s="14"/>
      <c r="NM1" s="14"/>
      <c r="NN1" s="14"/>
      <c r="NO1" s="14"/>
      <c r="NP1" s="14"/>
      <c r="NQ1" s="14"/>
      <c r="NR1" s="14"/>
      <c r="NS1" s="14"/>
      <c r="NT1" s="14"/>
      <c r="NU1" s="14"/>
      <c r="NV1" s="14"/>
      <c r="NW1" s="14"/>
      <c r="NX1" s="14"/>
      <c r="NY1" s="14"/>
      <c r="NZ1" s="14"/>
      <c r="OA1" s="14"/>
      <c r="OB1" s="14"/>
      <c r="OC1" s="14"/>
      <c r="OD1" s="14"/>
      <c r="OE1" s="14"/>
      <c r="OF1" s="14"/>
      <c r="OG1" s="14"/>
      <c r="OH1" s="14"/>
      <c r="OI1" s="14"/>
      <c r="OJ1" s="14"/>
      <c r="OK1" s="14"/>
      <c r="OL1" s="14"/>
      <c r="OM1" s="14"/>
      <c r="ON1" s="14"/>
      <c r="OO1" s="14"/>
      <c r="OP1" s="14"/>
      <c r="OQ1" s="14"/>
      <c r="OR1" s="14"/>
      <c r="OS1" s="14"/>
      <c r="OT1" s="14"/>
      <c r="OU1" s="14"/>
      <c r="OV1" s="14"/>
      <c r="OW1" s="14"/>
      <c r="OX1" s="14"/>
      <c r="OY1" s="14"/>
      <c r="OZ1" s="14"/>
      <c r="PA1" s="14"/>
      <c r="PB1" s="14"/>
      <c r="PC1" s="14"/>
      <c r="PD1" s="14"/>
      <c r="PE1" s="14"/>
      <c r="PF1" s="14"/>
      <c r="PG1" s="14"/>
      <c r="PH1" s="14"/>
      <c r="PI1" s="14"/>
      <c r="PJ1" s="14"/>
      <c r="PK1" s="14"/>
      <c r="PL1" s="14"/>
      <c r="PM1" s="14"/>
      <c r="PN1" s="14"/>
      <c r="PO1" s="14"/>
      <c r="PP1" s="14"/>
      <c r="PQ1" s="14"/>
      <c r="PR1" s="14"/>
      <c r="PS1" s="14"/>
      <c r="PT1" s="14"/>
      <c r="PU1" s="14"/>
      <c r="PV1" s="14"/>
      <c r="PW1" s="14"/>
      <c r="PX1" s="14"/>
      <c r="PY1" s="14"/>
      <c r="PZ1" s="14"/>
      <c r="QA1" s="14"/>
      <c r="QB1" s="14"/>
      <c r="QC1" s="14"/>
    </row>
    <row r="2" spans="1:445" s="14" customFormat="1" ht="5.25" customHeight="1" x14ac:dyDescent="0.25">
      <c r="A2" s="141"/>
      <c r="B2" s="28"/>
      <c r="C2" s="28"/>
      <c r="D2" s="28"/>
      <c r="E2" s="26"/>
      <c r="F2" s="58"/>
      <c r="G2" s="58"/>
    </row>
    <row r="3" spans="1:445" s="64" customFormat="1" ht="38" customHeight="1" x14ac:dyDescent="0.25">
      <c r="A3" s="156" t="s">
        <v>144</v>
      </c>
      <c r="B3" s="69" t="s">
        <v>158</v>
      </c>
      <c r="C3" s="145" t="s">
        <v>208</v>
      </c>
      <c r="D3" s="145" t="s">
        <v>120</v>
      </c>
      <c r="E3" s="145" t="s">
        <v>124</v>
      </c>
      <c r="F3" s="146" t="s">
        <v>34</v>
      </c>
      <c r="G3" s="146" t="s">
        <v>227</v>
      </c>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c r="GH3" s="14"/>
      <c r="GI3" s="14"/>
      <c r="GJ3" s="14"/>
      <c r="GK3" s="14"/>
      <c r="GL3" s="14"/>
      <c r="GM3" s="14"/>
      <c r="GN3" s="14"/>
      <c r="GO3" s="14"/>
      <c r="GP3" s="14"/>
      <c r="GQ3" s="14"/>
      <c r="GR3" s="14"/>
      <c r="GS3" s="14"/>
      <c r="GT3" s="14"/>
      <c r="GU3" s="14"/>
      <c r="GV3" s="14"/>
      <c r="GW3" s="14"/>
      <c r="GX3" s="14"/>
      <c r="GY3" s="14"/>
      <c r="GZ3" s="14"/>
      <c r="HA3" s="14"/>
      <c r="HB3" s="14"/>
      <c r="HC3" s="14"/>
      <c r="HD3" s="14"/>
      <c r="HE3" s="14"/>
      <c r="HF3" s="14"/>
      <c r="HG3" s="14"/>
      <c r="HH3" s="14"/>
      <c r="HI3" s="14"/>
      <c r="HJ3" s="14"/>
      <c r="HK3" s="14"/>
      <c r="HL3" s="14"/>
      <c r="HM3" s="14"/>
      <c r="HN3" s="14"/>
      <c r="HO3" s="14"/>
      <c r="HP3" s="14"/>
      <c r="HQ3" s="14"/>
      <c r="HR3" s="14"/>
      <c r="HS3" s="14"/>
      <c r="HT3" s="14"/>
      <c r="HU3" s="14"/>
      <c r="HV3" s="14"/>
      <c r="HW3" s="14"/>
      <c r="HX3" s="14"/>
      <c r="HY3" s="14"/>
      <c r="HZ3" s="14"/>
      <c r="IA3" s="14"/>
      <c r="IB3" s="14"/>
      <c r="IC3" s="14"/>
      <c r="ID3" s="14"/>
      <c r="IE3" s="14"/>
      <c r="IF3" s="14"/>
      <c r="IG3" s="14"/>
      <c r="IH3" s="14"/>
      <c r="II3" s="14"/>
      <c r="IJ3" s="14"/>
      <c r="IK3" s="14"/>
      <c r="IL3" s="14"/>
      <c r="IM3" s="14"/>
      <c r="IN3" s="14"/>
      <c r="IO3" s="14"/>
      <c r="IP3" s="14"/>
      <c r="IQ3" s="14"/>
      <c r="IR3" s="14"/>
      <c r="IS3" s="14"/>
      <c r="IT3" s="14"/>
      <c r="IU3" s="14"/>
      <c r="IV3" s="14"/>
      <c r="IW3" s="14"/>
      <c r="IX3" s="14"/>
      <c r="IY3" s="14"/>
      <c r="IZ3" s="14"/>
      <c r="JA3" s="14"/>
      <c r="JB3" s="14"/>
      <c r="JC3" s="14"/>
      <c r="JD3" s="14"/>
      <c r="JE3" s="14"/>
      <c r="JF3" s="14"/>
      <c r="JG3" s="14"/>
      <c r="JH3" s="14"/>
      <c r="JI3" s="14"/>
      <c r="JJ3" s="14"/>
      <c r="JK3" s="14"/>
      <c r="JL3" s="14"/>
      <c r="JM3" s="14"/>
      <c r="JN3" s="14"/>
      <c r="JO3" s="14"/>
      <c r="JP3" s="14"/>
      <c r="JQ3" s="14"/>
      <c r="JR3" s="14"/>
      <c r="JS3" s="14"/>
      <c r="JT3" s="14"/>
      <c r="JU3" s="14"/>
      <c r="JV3" s="14"/>
      <c r="JW3" s="14"/>
      <c r="JX3" s="14"/>
      <c r="JY3" s="14"/>
      <c r="JZ3" s="14"/>
      <c r="KA3" s="14"/>
      <c r="KB3" s="14"/>
      <c r="KC3" s="14"/>
      <c r="KD3" s="14"/>
      <c r="KE3" s="14"/>
      <c r="KF3" s="14"/>
      <c r="KG3" s="14"/>
      <c r="KH3" s="14"/>
      <c r="KI3" s="14"/>
      <c r="KJ3" s="14"/>
      <c r="KK3" s="14"/>
      <c r="KL3" s="14"/>
      <c r="KM3" s="14"/>
      <c r="KN3" s="14"/>
      <c r="KO3" s="14"/>
      <c r="KP3" s="14"/>
      <c r="KQ3" s="14"/>
      <c r="KR3" s="14"/>
      <c r="KS3" s="14"/>
      <c r="KT3" s="14"/>
      <c r="KU3" s="14"/>
      <c r="KV3" s="14"/>
      <c r="KW3" s="14"/>
      <c r="KX3" s="14"/>
      <c r="KY3" s="14"/>
      <c r="KZ3" s="14"/>
      <c r="LA3" s="14"/>
      <c r="LB3" s="14"/>
      <c r="LC3" s="14"/>
      <c r="LD3" s="14"/>
      <c r="LE3" s="14"/>
      <c r="LF3" s="14"/>
      <c r="LG3" s="14"/>
      <c r="LH3" s="14"/>
      <c r="LI3" s="14"/>
      <c r="LJ3" s="14"/>
      <c r="LK3" s="14"/>
      <c r="LL3" s="14"/>
      <c r="LM3" s="14"/>
      <c r="LN3" s="14"/>
      <c r="LO3" s="14"/>
      <c r="LP3" s="14"/>
      <c r="LQ3" s="14"/>
      <c r="LR3" s="14"/>
      <c r="LS3" s="14"/>
      <c r="LT3" s="14"/>
      <c r="LU3" s="14"/>
      <c r="LV3" s="14"/>
      <c r="LW3" s="14"/>
      <c r="LX3" s="14"/>
      <c r="LY3" s="14"/>
      <c r="LZ3" s="14"/>
      <c r="MA3" s="14"/>
      <c r="MB3" s="14"/>
      <c r="MC3" s="14"/>
      <c r="MD3" s="14"/>
      <c r="ME3" s="14"/>
      <c r="MF3" s="14"/>
      <c r="MG3" s="14"/>
      <c r="MH3" s="14"/>
      <c r="MI3" s="14"/>
      <c r="MJ3" s="14"/>
      <c r="MK3" s="14"/>
      <c r="ML3" s="14"/>
      <c r="MM3" s="14"/>
      <c r="MN3" s="14"/>
      <c r="MO3" s="14"/>
      <c r="MP3" s="14"/>
      <c r="MQ3" s="14"/>
      <c r="MR3" s="14"/>
      <c r="MS3" s="14"/>
      <c r="MT3" s="14"/>
      <c r="MU3" s="14"/>
      <c r="MV3" s="14"/>
      <c r="MW3" s="14"/>
      <c r="MX3" s="14"/>
      <c r="MY3" s="14"/>
      <c r="MZ3" s="14"/>
      <c r="NA3" s="14"/>
      <c r="NB3" s="14"/>
      <c r="NC3" s="14"/>
      <c r="ND3" s="14"/>
      <c r="NE3" s="14"/>
      <c r="NF3" s="14"/>
      <c r="NG3" s="14"/>
      <c r="NH3" s="14"/>
      <c r="NI3" s="14"/>
      <c r="NJ3" s="14"/>
      <c r="NK3" s="14"/>
      <c r="NL3" s="14"/>
      <c r="NM3" s="14"/>
      <c r="NN3" s="14"/>
      <c r="NO3" s="14"/>
      <c r="NP3" s="14"/>
      <c r="NQ3" s="14"/>
      <c r="NR3" s="14"/>
      <c r="NS3" s="14"/>
      <c r="NT3" s="14"/>
      <c r="NU3" s="14"/>
      <c r="NV3" s="14"/>
      <c r="NW3" s="14"/>
      <c r="NX3" s="14"/>
      <c r="NY3" s="14"/>
      <c r="NZ3" s="14"/>
      <c r="OA3" s="14"/>
      <c r="OB3" s="14"/>
      <c r="OC3" s="14"/>
      <c r="OD3" s="14"/>
      <c r="OE3" s="14"/>
      <c r="OF3" s="14"/>
      <c r="OG3" s="14"/>
      <c r="OH3" s="14"/>
      <c r="OI3" s="14"/>
      <c r="OJ3" s="14"/>
      <c r="OK3" s="14"/>
      <c r="OL3" s="14"/>
      <c r="OM3" s="14"/>
      <c r="ON3" s="14"/>
      <c r="OO3" s="14"/>
      <c r="OP3" s="14"/>
      <c r="OQ3" s="14"/>
      <c r="OR3" s="14"/>
      <c r="OS3" s="14"/>
      <c r="OT3" s="14"/>
      <c r="OU3" s="14"/>
      <c r="OV3" s="14"/>
      <c r="OW3" s="14"/>
      <c r="OX3" s="14"/>
      <c r="OY3" s="14"/>
      <c r="OZ3" s="14"/>
      <c r="PA3" s="14"/>
      <c r="PB3" s="14"/>
      <c r="PC3" s="14"/>
      <c r="PD3" s="14"/>
      <c r="PE3" s="14"/>
      <c r="PF3" s="14"/>
      <c r="PG3" s="14"/>
      <c r="PH3" s="14"/>
      <c r="PI3" s="14"/>
      <c r="PJ3" s="14"/>
      <c r="PK3" s="14"/>
      <c r="PL3" s="14"/>
      <c r="PM3" s="14"/>
      <c r="PN3" s="14"/>
      <c r="PO3" s="14"/>
      <c r="PP3" s="14"/>
      <c r="PQ3" s="14"/>
      <c r="PR3" s="14"/>
      <c r="PS3" s="14"/>
      <c r="PT3" s="14"/>
      <c r="PU3" s="14"/>
      <c r="PV3" s="14"/>
      <c r="PW3" s="14"/>
      <c r="PX3" s="14"/>
      <c r="PY3" s="14"/>
      <c r="PZ3" s="14"/>
      <c r="QA3" s="14"/>
      <c r="QB3" s="14"/>
      <c r="QC3" s="14"/>
    </row>
    <row r="4" spans="1:445" s="64" customFormat="1" ht="71.25" customHeight="1" x14ac:dyDescent="0.3">
      <c r="A4" s="26" t="s">
        <v>176</v>
      </c>
      <c r="B4" s="167" t="s">
        <v>262</v>
      </c>
      <c r="C4" s="160" t="s">
        <v>198</v>
      </c>
      <c r="D4" s="10"/>
      <c r="E4" s="74"/>
      <c r="F4" s="75"/>
      <c r="G4" s="221"/>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c r="ID4" s="14"/>
      <c r="IE4" s="14"/>
      <c r="IF4" s="14"/>
      <c r="IG4" s="14"/>
      <c r="IH4" s="14"/>
      <c r="II4" s="14"/>
      <c r="IJ4" s="14"/>
      <c r="IK4" s="14"/>
      <c r="IL4" s="14"/>
      <c r="IM4" s="14"/>
      <c r="IN4" s="14"/>
      <c r="IO4" s="14"/>
      <c r="IP4" s="14"/>
      <c r="IQ4" s="14"/>
      <c r="IR4" s="14"/>
      <c r="IS4" s="14"/>
      <c r="IT4" s="14"/>
      <c r="IU4" s="14"/>
      <c r="IV4" s="14"/>
      <c r="IW4" s="14"/>
      <c r="IX4" s="14"/>
      <c r="IY4" s="14"/>
      <c r="IZ4" s="14"/>
      <c r="JA4" s="14"/>
      <c r="JB4" s="14"/>
      <c r="JC4" s="14"/>
      <c r="JD4" s="14"/>
      <c r="JE4" s="14"/>
      <c r="JF4" s="14"/>
      <c r="JG4" s="14"/>
      <c r="JH4" s="14"/>
      <c r="JI4" s="14"/>
      <c r="JJ4" s="14"/>
      <c r="JK4" s="14"/>
      <c r="JL4" s="14"/>
      <c r="JM4" s="14"/>
      <c r="JN4" s="14"/>
      <c r="JO4" s="14"/>
      <c r="JP4" s="14"/>
      <c r="JQ4" s="14"/>
      <c r="JR4" s="14"/>
      <c r="JS4" s="14"/>
      <c r="JT4" s="14"/>
      <c r="JU4" s="14"/>
      <c r="JV4" s="14"/>
      <c r="JW4" s="14"/>
      <c r="JX4" s="14"/>
      <c r="JY4" s="14"/>
      <c r="JZ4" s="14"/>
      <c r="KA4" s="14"/>
      <c r="KB4" s="14"/>
      <c r="KC4" s="14"/>
      <c r="KD4" s="14"/>
      <c r="KE4" s="14"/>
      <c r="KF4" s="14"/>
      <c r="KG4" s="14"/>
      <c r="KH4" s="14"/>
      <c r="KI4" s="14"/>
      <c r="KJ4" s="14"/>
      <c r="KK4" s="14"/>
      <c r="KL4" s="14"/>
      <c r="KM4" s="14"/>
      <c r="KN4" s="14"/>
      <c r="KO4" s="14"/>
      <c r="KP4" s="14"/>
      <c r="KQ4" s="14"/>
      <c r="KR4" s="14"/>
      <c r="KS4" s="14"/>
      <c r="KT4" s="14"/>
      <c r="KU4" s="14"/>
      <c r="KV4" s="14"/>
      <c r="KW4" s="14"/>
      <c r="KX4" s="14"/>
      <c r="KY4" s="14"/>
      <c r="KZ4" s="14"/>
      <c r="LA4" s="14"/>
      <c r="LB4" s="14"/>
      <c r="LC4" s="14"/>
      <c r="LD4" s="14"/>
      <c r="LE4" s="14"/>
      <c r="LF4" s="14"/>
      <c r="LG4" s="14"/>
      <c r="LH4" s="14"/>
      <c r="LI4" s="14"/>
      <c r="LJ4" s="14"/>
      <c r="LK4" s="14"/>
      <c r="LL4" s="14"/>
      <c r="LM4" s="14"/>
      <c r="LN4" s="14"/>
      <c r="LO4" s="14"/>
      <c r="LP4" s="14"/>
      <c r="LQ4" s="14"/>
      <c r="LR4" s="14"/>
      <c r="LS4" s="14"/>
      <c r="LT4" s="14"/>
      <c r="LU4" s="14"/>
      <c r="LV4" s="14"/>
      <c r="LW4" s="14"/>
      <c r="LX4" s="14"/>
      <c r="LY4" s="14"/>
      <c r="LZ4" s="14"/>
      <c r="MA4" s="14"/>
      <c r="MB4" s="14"/>
      <c r="MC4" s="14"/>
      <c r="MD4" s="14"/>
      <c r="ME4" s="14"/>
      <c r="MF4" s="14"/>
      <c r="MG4" s="14"/>
      <c r="MH4" s="14"/>
      <c r="MI4" s="14"/>
      <c r="MJ4" s="14"/>
      <c r="MK4" s="14"/>
      <c r="ML4" s="14"/>
      <c r="MM4" s="14"/>
      <c r="MN4" s="14"/>
      <c r="MO4" s="14"/>
      <c r="MP4" s="14"/>
      <c r="MQ4" s="14"/>
      <c r="MR4" s="14"/>
      <c r="MS4" s="14"/>
      <c r="MT4" s="14"/>
      <c r="MU4" s="14"/>
      <c r="MV4" s="14"/>
      <c r="MW4" s="14"/>
      <c r="MX4" s="14"/>
      <c r="MY4" s="14"/>
      <c r="MZ4" s="14"/>
      <c r="NA4" s="14"/>
      <c r="NB4" s="14"/>
      <c r="NC4" s="14"/>
      <c r="ND4" s="14"/>
      <c r="NE4" s="14"/>
      <c r="NF4" s="14"/>
      <c r="NG4" s="14"/>
      <c r="NH4" s="14"/>
      <c r="NI4" s="14"/>
      <c r="NJ4" s="14"/>
      <c r="NK4" s="14"/>
      <c r="NL4" s="14"/>
      <c r="NM4" s="14"/>
      <c r="NN4" s="14"/>
      <c r="NO4" s="14"/>
      <c r="NP4" s="14"/>
      <c r="NQ4" s="14"/>
      <c r="NR4" s="14"/>
      <c r="NS4" s="14"/>
      <c r="NT4" s="14"/>
      <c r="NU4" s="14"/>
      <c r="NV4" s="14"/>
      <c r="NW4" s="14"/>
      <c r="NX4" s="14"/>
      <c r="NY4" s="14"/>
      <c r="NZ4" s="14"/>
      <c r="OA4" s="14"/>
      <c r="OB4" s="14"/>
      <c r="OC4" s="14"/>
      <c r="OD4" s="14"/>
      <c r="OE4" s="14"/>
      <c r="OF4" s="14"/>
      <c r="OG4" s="14"/>
      <c r="OH4" s="14"/>
      <c r="OI4" s="14"/>
      <c r="OJ4" s="14"/>
      <c r="OK4" s="14"/>
      <c r="OL4" s="14"/>
      <c r="OM4" s="14"/>
      <c r="ON4" s="14"/>
      <c r="OO4" s="14"/>
      <c r="OP4" s="14"/>
      <c r="OQ4" s="14"/>
      <c r="OR4" s="14"/>
      <c r="OS4" s="14"/>
      <c r="OT4" s="14"/>
      <c r="OU4" s="14"/>
      <c r="OV4" s="14"/>
      <c r="OW4" s="14"/>
      <c r="OX4" s="14"/>
      <c r="OY4" s="14"/>
      <c r="OZ4" s="14"/>
      <c r="PA4" s="14"/>
      <c r="PB4" s="14"/>
      <c r="PC4" s="14"/>
      <c r="PD4" s="14"/>
      <c r="PE4" s="14"/>
      <c r="PF4" s="14"/>
      <c r="PG4" s="14"/>
      <c r="PH4" s="14"/>
      <c r="PI4" s="14"/>
      <c r="PJ4" s="14"/>
      <c r="PK4" s="14"/>
      <c r="PL4" s="14"/>
      <c r="PM4" s="14"/>
      <c r="PN4" s="14"/>
      <c r="PO4" s="14"/>
      <c r="PP4" s="14"/>
      <c r="PQ4" s="14"/>
      <c r="PR4" s="14"/>
      <c r="PS4" s="14"/>
      <c r="PT4" s="14"/>
      <c r="PU4" s="14"/>
      <c r="PV4" s="14"/>
      <c r="PW4" s="14"/>
      <c r="PX4" s="14"/>
      <c r="PY4" s="14"/>
      <c r="PZ4" s="14"/>
      <c r="QA4" s="14"/>
      <c r="QB4" s="14"/>
      <c r="QC4" s="14"/>
    </row>
    <row r="5" spans="1:445" ht="228" x14ac:dyDescent="0.3">
      <c r="A5" s="26" t="s">
        <v>252</v>
      </c>
      <c r="B5" s="169" t="s">
        <v>338</v>
      </c>
      <c r="C5" s="158" t="s">
        <v>255</v>
      </c>
      <c r="D5" s="154" t="s">
        <v>33</v>
      </c>
      <c r="E5" s="74"/>
      <c r="F5" s="75"/>
      <c r="G5" s="221"/>
      <c r="H5" s="182"/>
      <c r="I5" s="182"/>
    </row>
    <row r="6" spans="1:445" ht="336" x14ac:dyDescent="0.3">
      <c r="A6" s="26" t="s">
        <v>203</v>
      </c>
      <c r="B6" s="157" t="s">
        <v>339</v>
      </c>
      <c r="C6" s="158" t="s">
        <v>200</v>
      </c>
      <c r="D6" s="154" t="s">
        <v>33</v>
      </c>
      <c r="E6" s="74"/>
      <c r="F6" s="75"/>
      <c r="G6" s="221"/>
      <c r="H6" s="249"/>
      <c r="I6" s="182"/>
    </row>
    <row r="7" spans="1:445" ht="216.75" customHeight="1" x14ac:dyDescent="0.3">
      <c r="A7" s="26" t="s">
        <v>265</v>
      </c>
      <c r="B7" s="169" t="s">
        <v>354</v>
      </c>
      <c r="C7" s="158" t="s">
        <v>255</v>
      </c>
      <c r="D7" s="154" t="s">
        <v>33</v>
      </c>
      <c r="E7" s="74"/>
      <c r="F7" s="75"/>
      <c r="G7" s="221"/>
      <c r="H7" s="169"/>
    </row>
    <row r="8" spans="1:445" ht="216" x14ac:dyDescent="0.3">
      <c r="A8" s="26" t="s">
        <v>258</v>
      </c>
      <c r="B8" s="169" t="s">
        <v>340</v>
      </c>
      <c r="C8" s="158" t="s">
        <v>200</v>
      </c>
      <c r="D8" s="154" t="s">
        <v>33</v>
      </c>
      <c r="E8" s="74"/>
      <c r="F8" s="75"/>
      <c r="G8" s="221"/>
      <c r="H8" s="246"/>
      <c r="I8" s="169" t="s">
        <v>266</v>
      </c>
    </row>
    <row r="9" spans="1:445" ht="188.25" customHeight="1" x14ac:dyDescent="0.3">
      <c r="A9" s="26" t="s">
        <v>289</v>
      </c>
      <c r="B9" s="169" t="s">
        <v>341</v>
      </c>
      <c r="C9" s="158" t="s">
        <v>255</v>
      </c>
      <c r="D9" s="154" t="s">
        <v>33</v>
      </c>
      <c r="E9" s="74"/>
      <c r="F9" s="75"/>
      <c r="G9" s="221"/>
      <c r="H9" s="250"/>
    </row>
    <row r="10" spans="1:445" s="14" customFormat="1" ht="132" x14ac:dyDescent="0.25">
      <c r="A10" s="26" t="s">
        <v>277</v>
      </c>
      <c r="B10" s="169" t="s">
        <v>337</v>
      </c>
      <c r="C10" s="158" t="s">
        <v>198</v>
      </c>
      <c r="D10" s="27" t="str">
        <f>IF(OR(D5="No",AND(D5="Yes",D6="Yes"), AND(D5="Yes",D6="No",D7="No"),AND(D5="Yes",D6="No",D7="Yes",OR(AND(D8="Yes",OR(D9="Yes",D9="No",D9="NA")),AND(D8="NA",D9="No"),AND(D8="No",D9="No")))),"Low evidence",IF(AND(D5="Yes",D6="No",D7="Yes",OR(AND(D8="NA",OR(D9="NA",D9="Yes")),AND(D8="No",OR(D9="NA",D9="Yes")))),"Moderate evidence",IF(AND(D6="Yes",OR(DiDFE!D5="Yes", DiDFE!D5="No")),"Go to DiDFE tab","")))</f>
        <v/>
      </c>
      <c r="E10" s="67"/>
      <c r="F10" s="57"/>
      <c r="G10" s="220"/>
      <c r="H10" s="182"/>
    </row>
    <row r="11" spans="1:445" s="73" customFormat="1" ht="4.5" customHeight="1" x14ac:dyDescent="0.3">
      <c r="A11" s="70"/>
      <c r="B11" s="70"/>
      <c r="C11" s="70"/>
      <c r="D11" s="149"/>
      <c r="E11" s="150"/>
      <c r="F11" s="148"/>
      <c r="G11" s="148"/>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c r="IV11" s="10"/>
      <c r="IW11" s="10"/>
      <c r="IX11" s="10"/>
      <c r="IY11" s="10"/>
      <c r="IZ11" s="10"/>
      <c r="JA11" s="10"/>
      <c r="JB11" s="10"/>
      <c r="JC11" s="10"/>
      <c r="JD11" s="10"/>
      <c r="JE11" s="10"/>
      <c r="JF11" s="10"/>
      <c r="JG11" s="10"/>
      <c r="JH11" s="10"/>
      <c r="JI11" s="10"/>
      <c r="JJ11" s="10"/>
      <c r="JK11" s="10"/>
      <c r="JL11" s="10"/>
      <c r="JM11" s="10"/>
      <c r="JN11" s="10"/>
      <c r="JO11" s="10"/>
      <c r="JP11" s="10"/>
      <c r="JQ11" s="10"/>
      <c r="JR11" s="10"/>
      <c r="JS11" s="10"/>
      <c r="JT11" s="10"/>
      <c r="JU11" s="10"/>
      <c r="JV11" s="10"/>
      <c r="JW11" s="10"/>
      <c r="JX11" s="10"/>
      <c r="JY11" s="10"/>
      <c r="JZ11" s="10"/>
      <c r="KA11" s="10"/>
      <c r="KB11" s="10"/>
      <c r="KC11" s="10"/>
      <c r="KD11" s="10"/>
      <c r="KE11" s="10"/>
      <c r="KF11" s="10"/>
      <c r="KG11" s="10"/>
      <c r="KH11" s="10"/>
      <c r="KI11" s="10"/>
      <c r="KJ11" s="10"/>
      <c r="KK11" s="10"/>
      <c r="KL11" s="10"/>
      <c r="KM11" s="10"/>
      <c r="KN11" s="10"/>
      <c r="KO11" s="10"/>
      <c r="KP11" s="10"/>
      <c r="KQ11" s="10"/>
      <c r="KR11" s="10"/>
      <c r="KS11" s="10"/>
      <c r="KT11" s="10"/>
      <c r="KU11" s="10"/>
      <c r="KV11" s="10"/>
      <c r="KW11" s="10"/>
      <c r="KX11" s="10"/>
      <c r="KY11" s="10"/>
      <c r="KZ11" s="10"/>
      <c r="LA11" s="10"/>
      <c r="LB11" s="10"/>
      <c r="LC11" s="10"/>
      <c r="LD11" s="10"/>
      <c r="LE11" s="10"/>
      <c r="LF11" s="10"/>
      <c r="LG11" s="10"/>
      <c r="LH11" s="10"/>
      <c r="LI11" s="10"/>
      <c r="LJ11" s="10"/>
      <c r="LK11" s="10"/>
      <c r="LL11" s="10"/>
      <c r="LM11" s="10"/>
      <c r="LN11" s="10"/>
      <c r="LO11" s="10"/>
      <c r="LP11" s="10"/>
      <c r="LQ11" s="10"/>
      <c r="LR11" s="10"/>
      <c r="LS11" s="10"/>
      <c r="LT11" s="10"/>
      <c r="LU11" s="10"/>
      <c r="LV11" s="10"/>
      <c r="LW11" s="10"/>
      <c r="LX11" s="10"/>
      <c r="LY11" s="10"/>
      <c r="LZ11" s="10"/>
      <c r="MA11" s="10"/>
      <c r="MB11" s="10"/>
      <c r="MC11" s="10"/>
      <c r="MD11" s="10"/>
      <c r="ME11" s="10"/>
      <c r="MF11" s="10"/>
      <c r="MG11" s="10"/>
      <c r="MH11" s="10"/>
      <c r="MI11" s="10"/>
      <c r="MJ11" s="10"/>
      <c r="MK11" s="10"/>
      <c r="ML11" s="10"/>
      <c r="MM11" s="10"/>
      <c r="MN11" s="10"/>
      <c r="MO11" s="10"/>
      <c r="MP11" s="10"/>
      <c r="MQ11" s="10"/>
      <c r="MR11" s="10"/>
      <c r="MS11" s="10"/>
      <c r="MT11" s="10"/>
      <c r="MU11" s="10"/>
      <c r="MV11" s="10"/>
      <c r="MW11" s="10"/>
      <c r="MX11" s="10"/>
      <c r="MY11" s="10"/>
      <c r="MZ11" s="10"/>
      <c r="NA11" s="10"/>
      <c r="NB11" s="10"/>
      <c r="NC11" s="10"/>
      <c r="ND11" s="10"/>
      <c r="NE11" s="10"/>
      <c r="NF11" s="10"/>
      <c r="NG11" s="10"/>
      <c r="NH11" s="10"/>
      <c r="NI11" s="10"/>
      <c r="NJ11" s="10"/>
      <c r="NK11" s="10"/>
      <c r="NL11" s="10"/>
      <c r="NM11" s="10"/>
      <c r="NN11" s="10"/>
      <c r="NO11" s="10"/>
      <c r="NP11" s="10"/>
      <c r="NQ11" s="10"/>
      <c r="NR11" s="10"/>
      <c r="NS11" s="10"/>
      <c r="NT11" s="10"/>
      <c r="NU11" s="10"/>
      <c r="NV11" s="10"/>
      <c r="NW11" s="10"/>
      <c r="NX11" s="10"/>
      <c r="NY11" s="10"/>
      <c r="NZ11" s="10"/>
      <c r="OA11" s="10"/>
      <c r="OB11" s="10"/>
      <c r="OC11" s="10"/>
      <c r="OD11" s="10"/>
      <c r="OE11" s="10"/>
      <c r="OF11" s="10"/>
      <c r="OG11" s="10"/>
      <c r="OH11" s="10"/>
      <c r="OI11" s="10"/>
      <c r="OJ11" s="10"/>
      <c r="OK11" s="10"/>
      <c r="OL11" s="10"/>
      <c r="OM11" s="10"/>
      <c r="ON11" s="10"/>
      <c r="OO11" s="10"/>
      <c r="OP11" s="10"/>
      <c r="OQ11" s="10"/>
      <c r="OR11" s="10"/>
      <c r="OS11" s="10"/>
      <c r="OT11" s="10"/>
      <c r="OU11" s="10"/>
      <c r="OV11" s="10"/>
      <c r="OW11" s="10"/>
      <c r="OX11" s="10"/>
      <c r="OY11" s="10"/>
      <c r="OZ11" s="10"/>
      <c r="PA11" s="10"/>
      <c r="PB11" s="10"/>
      <c r="PC11" s="10"/>
      <c r="PD11" s="10"/>
      <c r="PE11" s="10"/>
      <c r="PF11" s="10"/>
      <c r="PG11" s="10"/>
      <c r="PH11" s="10"/>
      <c r="PI11" s="10"/>
      <c r="PJ11" s="10"/>
      <c r="PK11" s="10"/>
      <c r="PL11" s="10"/>
      <c r="PM11" s="10"/>
      <c r="PN11" s="10"/>
      <c r="PO11" s="10"/>
      <c r="PP11" s="10"/>
      <c r="PQ11" s="10"/>
      <c r="PR11" s="10"/>
      <c r="PS11" s="10"/>
      <c r="PT11" s="10"/>
      <c r="PU11" s="10"/>
      <c r="PV11" s="10"/>
      <c r="PW11" s="10"/>
      <c r="PX11" s="10"/>
      <c r="PY11" s="10"/>
      <c r="PZ11" s="10"/>
      <c r="QA11" s="10"/>
      <c r="QB11" s="10"/>
      <c r="QC11" s="10"/>
    </row>
    <row r="53" spans="2:2" x14ac:dyDescent="0.3">
      <c r="B53" s="26"/>
    </row>
  </sheetData>
  <conditionalFormatting sqref="D5:D9">
    <cfRule type="expression" dxfId="68" priority="1" stopIfTrue="1">
      <formula>#REF!="no"</formula>
    </cfRule>
    <cfRule type="expression" dxfId="67" priority="2" stopIfTrue="1">
      <formula>#REF!="yes"</formula>
    </cfRule>
  </conditionalFormatting>
  <dataValidations count="4">
    <dataValidation type="list" allowBlank="1" showErrorMessage="1" promptTitle="Study Rating" prompt="Choose from list" sqref="D65514 D131050 D196586 D262122 D327658 D393194 D458730 D524266 D589802 D655338 D720874 D786410 D851946 D917482 D983018 WVJ983019 WLN983019 WBR983019 VRV983019 VHZ983019 UYD983019 UOH983019 UEL983019 TUP983019 TKT983019 TAX983019 SRB983019 SHF983019 RXJ983019 RNN983019 RDR983019 QTV983019 QJZ983019 QAD983019 PQH983019 PGL983019 OWP983019 OMT983019 OCX983019 NTB983019 NJF983019 MZJ983019 MPN983019 MFR983019 LVV983019 LLZ983019 LCD983019 KSH983019 KIL983019 JYP983019 JOT983019 JEX983019 IVB983019 ILF983019 IBJ983019 HRN983019 HHR983019 GXV983019 GNZ983019 GED983019 FUH983019 FKL983019 FAP983019 EQT983019 EGX983019 DXB983019 DNF983019 DDJ983019 CTN983019 CJR983019 BZV983019 BPZ983019 BGD983019 AWH983019 AML983019 ACP983019 ST983019 IX983019 WVJ917483 WLN917483 WBR917483 VRV917483 VHZ917483 UYD917483 UOH917483 UEL917483 TUP917483 TKT917483 TAX917483 SRB917483 SHF917483 RXJ917483 RNN917483 RDR917483 QTV917483 QJZ917483 QAD917483 PQH917483 PGL917483 OWP917483 OMT917483 OCX917483 NTB917483 NJF917483 MZJ917483 MPN917483 MFR917483 LVV917483 LLZ917483 LCD917483 KSH917483 KIL917483 JYP917483 JOT917483 JEX917483 IVB917483 ILF917483 IBJ917483 HRN917483 HHR917483 GXV917483 GNZ917483 GED917483 FUH917483 FKL917483 FAP917483 EQT917483 EGX917483 DXB917483 DNF917483 DDJ917483 CTN917483 CJR917483 BZV917483 BPZ917483 BGD917483 AWH917483 AML917483 ACP917483 ST917483 IX917483 WVJ851947 WLN851947 WBR851947 VRV851947 VHZ851947 UYD851947 UOH851947 UEL851947 TUP851947 TKT851947 TAX851947 SRB851947 SHF851947 RXJ851947 RNN851947 RDR851947 QTV851947 QJZ851947 QAD851947 PQH851947 PGL851947 OWP851947 OMT851947 OCX851947 NTB851947 NJF851947 MZJ851947 MPN851947 MFR851947 LVV851947 LLZ851947 LCD851947 KSH851947 KIL851947 JYP851947 JOT851947 JEX851947 IVB851947 ILF851947 IBJ851947 HRN851947 HHR851947 GXV851947 GNZ851947 GED851947 FUH851947 FKL851947 FAP851947 EQT851947 EGX851947 DXB851947 DNF851947 DDJ851947 CTN851947 CJR851947 BZV851947 BPZ851947 BGD851947 AWH851947 AML851947 ACP851947 ST851947 IX851947 WVJ786411 WLN786411 WBR786411 VRV786411 VHZ786411 UYD786411 UOH786411 UEL786411 TUP786411 TKT786411 TAX786411 SRB786411 SHF786411 RXJ786411 RNN786411 RDR786411 QTV786411 QJZ786411 QAD786411 PQH786411 PGL786411 OWP786411 OMT786411 OCX786411 NTB786411 NJF786411 MZJ786411 MPN786411 MFR786411 LVV786411 LLZ786411 LCD786411 KSH786411 KIL786411 JYP786411 JOT786411 JEX786411 IVB786411 ILF786411 IBJ786411 HRN786411 HHR786411 GXV786411 GNZ786411 GED786411 FUH786411 FKL786411 FAP786411 EQT786411 EGX786411 DXB786411 DNF786411 DDJ786411 CTN786411 CJR786411 BZV786411 BPZ786411 BGD786411 AWH786411 AML786411 ACP786411 ST786411 IX786411 WVJ720875 WLN720875 WBR720875 VRV720875 VHZ720875 UYD720875 UOH720875 UEL720875 TUP720875 TKT720875 TAX720875 SRB720875 SHF720875 RXJ720875 RNN720875 RDR720875 QTV720875 QJZ720875 QAD720875 PQH720875 PGL720875 OWP720875 OMT720875 OCX720875 NTB720875 NJF720875 MZJ720875 MPN720875 MFR720875 LVV720875 LLZ720875 LCD720875 KSH720875 KIL720875 JYP720875 JOT720875 JEX720875 IVB720875 ILF720875 IBJ720875 HRN720875 HHR720875 GXV720875 GNZ720875 GED720875 FUH720875 FKL720875 FAP720875 EQT720875 EGX720875 DXB720875 DNF720875 DDJ720875 CTN720875 CJR720875 BZV720875 BPZ720875 BGD720875 AWH720875 AML720875 ACP720875 ST720875 IX720875 WVJ655339 WLN655339 WBR655339 VRV655339 VHZ655339 UYD655339 UOH655339 UEL655339 TUP655339 TKT655339 TAX655339 SRB655339 SHF655339 RXJ655339 RNN655339 RDR655339 QTV655339 QJZ655339 QAD655339 PQH655339 PGL655339 OWP655339 OMT655339 OCX655339 NTB655339 NJF655339 MZJ655339 MPN655339 MFR655339 LVV655339 LLZ655339 LCD655339 KSH655339 KIL655339 JYP655339 JOT655339 JEX655339 IVB655339 ILF655339 IBJ655339 HRN655339 HHR655339 GXV655339 GNZ655339 GED655339 FUH655339 FKL655339 FAP655339 EQT655339 EGX655339 DXB655339 DNF655339 DDJ655339 CTN655339 CJR655339 BZV655339 BPZ655339 BGD655339 AWH655339 AML655339 ACP655339 ST655339 IX655339 WVJ589803 WLN589803 WBR589803 VRV589803 VHZ589803 UYD589803 UOH589803 UEL589803 TUP589803 TKT589803 TAX589803 SRB589803 SHF589803 RXJ589803 RNN589803 RDR589803 QTV589803 QJZ589803 QAD589803 PQH589803 PGL589803 OWP589803 OMT589803 OCX589803 NTB589803 NJF589803 MZJ589803 MPN589803 MFR589803 LVV589803 LLZ589803 LCD589803 KSH589803 KIL589803 JYP589803 JOT589803 JEX589803 IVB589803 ILF589803 IBJ589803 HRN589803 HHR589803 GXV589803 GNZ589803 GED589803 FUH589803 FKL589803 FAP589803 EQT589803 EGX589803 DXB589803 DNF589803 DDJ589803 CTN589803 CJR589803 BZV589803 BPZ589803 BGD589803 AWH589803 AML589803 ACP589803 ST589803 IX589803 WVJ524267 WLN524267 WBR524267 VRV524267 VHZ524267 UYD524267 UOH524267 UEL524267 TUP524267 TKT524267 TAX524267 SRB524267 SHF524267 RXJ524267 RNN524267 RDR524267 QTV524267 QJZ524267 QAD524267 PQH524267 PGL524267 OWP524267 OMT524267 OCX524267 NTB524267 NJF524267 MZJ524267 MPN524267 MFR524267 LVV524267 LLZ524267 LCD524267 KSH524267 KIL524267 JYP524267 JOT524267 JEX524267 IVB524267 ILF524267 IBJ524267 HRN524267 HHR524267 GXV524267 GNZ524267 GED524267 FUH524267 FKL524267 FAP524267 EQT524267 EGX524267 DXB524267 DNF524267 DDJ524267 CTN524267 CJR524267 BZV524267 BPZ524267 BGD524267 AWH524267 AML524267 ACP524267 ST524267 IX524267 WVJ458731 WLN458731 WBR458731 VRV458731 VHZ458731 UYD458731 UOH458731 UEL458731 TUP458731 TKT458731 TAX458731 SRB458731 SHF458731 RXJ458731 RNN458731 RDR458731 QTV458731 QJZ458731 QAD458731 PQH458731 PGL458731 OWP458731 OMT458731 OCX458731 NTB458731 NJF458731 MZJ458731 MPN458731 MFR458731 LVV458731 LLZ458731 LCD458731 KSH458731 KIL458731 JYP458731 JOT458731 JEX458731 IVB458731 ILF458731 IBJ458731 HRN458731 HHR458731 GXV458731 GNZ458731 GED458731 FUH458731 FKL458731 FAP458731 EQT458731 EGX458731 DXB458731 DNF458731 DDJ458731 CTN458731 CJR458731 BZV458731 BPZ458731 BGD458731 AWH458731 AML458731 ACP458731 ST458731 IX458731 WVJ393195 WLN393195 WBR393195 VRV393195 VHZ393195 UYD393195 UOH393195 UEL393195 TUP393195 TKT393195 TAX393195 SRB393195 SHF393195 RXJ393195 RNN393195 RDR393195 QTV393195 QJZ393195 QAD393195 PQH393195 PGL393195 OWP393195 OMT393195 OCX393195 NTB393195 NJF393195 MZJ393195 MPN393195 MFR393195 LVV393195 LLZ393195 LCD393195 KSH393195 KIL393195 JYP393195 JOT393195 JEX393195 IVB393195 ILF393195 IBJ393195 HRN393195 HHR393195 GXV393195 GNZ393195 GED393195 FUH393195 FKL393195 FAP393195 EQT393195 EGX393195 DXB393195 DNF393195 DDJ393195 CTN393195 CJR393195 BZV393195 BPZ393195 BGD393195 AWH393195 AML393195 ACP393195 ST393195 IX393195 WVJ327659 WLN327659 WBR327659 VRV327659 VHZ327659 UYD327659 UOH327659 UEL327659 TUP327659 TKT327659 TAX327659 SRB327659 SHF327659 RXJ327659 RNN327659 RDR327659 QTV327659 QJZ327659 QAD327659 PQH327659 PGL327659 OWP327659 OMT327659 OCX327659 NTB327659 NJF327659 MZJ327659 MPN327659 MFR327659 LVV327659 LLZ327659 LCD327659 KSH327659 KIL327659 JYP327659 JOT327659 JEX327659 IVB327659 ILF327659 IBJ327659 HRN327659 HHR327659 GXV327659 GNZ327659 GED327659 FUH327659 FKL327659 FAP327659 EQT327659 EGX327659 DXB327659 DNF327659 DDJ327659 CTN327659 CJR327659 BZV327659 BPZ327659 BGD327659 AWH327659 AML327659 ACP327659 ST327659 IX327659 WVJ262123 WLN262123 WBR262123 VRV262123 VHZ262123 UYD262123 UOH262123 UEL262123 TUP262123 TKT262123 TAX262123 SRB262123 SHF262123 RXJ262123 RNN262123 RDR262123 QTV262123 QJZ262123 QAD262123 PQH262123 PGL262123 OWP262123 OMT262123 OCX262123 NTB262123 NJF262123 MZJ262123 MPN262123 MFR262123 LVV262123 LLZ262123 LCD262123 KSH262123 KIL262123 JYP262123 JOT262123 JEX262123 IVB262123 ILF262123 IBJ262123 HRN262123 HHR262123 GXV262123 GNZ262123 GED262123 FUH262123 FKL262123 FAP262123 EQT262123 EGX262123 DXB262123 DNF262123 DDJ262123 CTN262123 CJR262123 BZV262123 BPZ262123 BGD262123 AWH262123 AML262123 ACP262123 ST262123 IX262123 WVJ196587 WLN196587 WBR196587 VRV196587 VHZ196587 UYD196587 UOH196587 UEL196587 TUP196587 TKT196587 TAX196587 SRB196587 SHF196587 RXJ196587 RNN196587 RDR196587 QTV196587 QJZ196587 QAD196587 PQH196587 PGL196587 OWP196587 OMT196587 OCX196587 NTB196587 NJF196587 MZJ196587 MPN196587 MFR196587 LVV196587 LLZ196587 LCD196587 KSH196587 KIL196587 JYP196587 JOT196587 JEX196587 IVB196587 ILF196587 IBJ196587 HRN196587 HHR196587 GXV196587 GNZ196587 GED196587 FUH196587 FKL196587 FAP196587 EQT196587 EGX196587 DXB196587 DNF196587 DDJ196587 CTN196587 CJR196587 BZV196587 BPZ196587 BGD196587 AWH196587 AML196587 ACP196587 ST196587 IX196587 WVJ131051 WLN131051 WBR131051 VRV131051 VHZ131051 UYD131051 UOH131051 UEL131051 TUP131051 TKT131051 TAX131051 SRB131051 SHF131051 RXJ131051 RNN131051 RDR131051 QTV131051 QJZ131051 QAD131051 PQH131051 PGL131051 OWP131051 OMT131051 OCX131051 NTB131051 NJF131051 MZJ131051 MPN131051 MFR131051 LVV131051 LLZ131051 LCD131051 KSH131051 KIL131051 JYP131051 JOT131051 JEX131051 IVB131051 ILF131051 IBJ131051 HRN131051 HHR131051 GXV131051 GNZ131051 GED131051 FUH131051 FKL131051 FAP131051 EQT131051 EGX131051 DXB131051 DNF131051 DDJ131051 CTN131051 CJR131051 BZV131051 BPZ131051 BGD131051 AWH131051 AML131051 ACP131051 ST131051 IX131051 WVJ65515 WLN65515 WBR65515 VRV65515 VHZ65515 UYD65515 UOH65515 UEL65515 TUP65515 TKT65515 TAX65515 SRB65515 SHF65515 RXJ65515 RNN65515 RDR65515 QTV65515 QJZ65515 QAD65515 PQH65515 PGL65515 OWP65515 OMT65515 OCX65515 NTB65515 NJF65515 MZJ65515 MPN65515 MFR65515 LVV65515 LLZ65515 LCD65515 KSH65515 KIL65515 JYP65515 JOT65515 JEX65515 IVB65515 ILF65515 IBJ65515 HRN65515 HHR65515 GXV65515 GNZ65515 GED65515 FUH65515 FKL65515 FAP65515 EQT65515 EGX65515 DXB65515 DNF65515 DDJ65515 CTN65515 CJR65515 BZV65515 BPZ65515 BGD65515 AWH65515 AML65515 ACP65515 ST65515 IX65515" xr:uid="{00000000-0002-0000-0600-000000000000}">
      <formula1>#REF!</formula1>
    </dataValidation>
    <dataValidation type="list" allowBlank="1" showErrorMessage="1" promptTitle="Study Design" prompt="Choose from list" sqref="IX65505:IX65506 D983008:D983009 WVJ983009:WVJ983010 WLN983009:WLN983010 WBR983009:WBR983010 VRV983009:VRV983010 VHZ983009:VHZ983010 UYD983009:UYD983010 UOH983009:UOH983010 UEL983009:UEL983010 TUP983009:TUP983010 TKT983009:TKT983010 TAX983009:TAX983010 SRB983009:SRB983010 SHF983009:SHF983010 RXJ983009:RXJ983010 RNN983009:RNN983010 RDR983009:RDR983010 QTV983009:QTV983010 QJZ983009:QJZ983010 QAD983009:QAD983010 PQH983009:PQH983010 PGL983009:PGL983010 OWP983009:OWP983010 OMT983009:OMT983010 OCX983009:OCX983010 NTB983009:NTB983010 NJF983009:NJF983010 MZJ983009:MZJ983010 MPN983009:MPN983010 MFR983009:MFR983010 LVV983009:LVV983010 LLZ983009:LLZ983010 LCD983009:LCD983010 KSH983009:KSH983010 KIL983009:KIL983010 JYP983009:JYP983010 JOT983009:JOT983010 JEX983009:JEX983010 IVB983009:IVB983010 ILF983009:ILF983010 IBJ983009:IBJ983010 HRN983009:HRN983010 HHR983009:HHR983010 GXV983009:GXV983010 GNZ983009:GNZ983010 GED983009:GED983010 FUH983009:FUH983010 FKL983009:FKL983010 FAP983009:FAP983010 EQT983009:EQT983010 EGX983009:EGX983010 DXB983009:DXB983010 DNF983009:DNF983010 DDJ983009:DDJ983010 CTN983009:CTN983010 CJR983009:CJR983010 BZV983009:BZV983010 BPZ983009:BPZ983010 BGD983009:BGD983010 AWH983009:AWH983010 AML983009:AML983010 ACP983009:ACP983010 ST983009:ST983010 IX983009:IX983010 WVJ917473:WVJ917474 WLN917473:WLN917474 WBR917473:WBR917474 VRV917473:VRV917474 VHZ917473:VHZ917474 UYD917473:UYD917474 UOH917473:UOH917474 UEL917473:UEL917474 TUP917473:TUP917474 TKT917473:TKT917474 TAX917473:TAX917474 SRB917473:SRB917474 SHF917473:SHF917474 RXJ917473:RXJ917474 RNN917473:RNN917474 RDR917473:RDR917474 QTV917473:QTV917474 QJZ917473:QJZ917474 QAD917473:QAD917474 PQH917473:PQH917474 PGL917473:PGL917474 OWP917473:OWP917474 OMT917473:OMT917474 OCX917473:OCX917474 NTB917473:NTB917474 NJF917473:NJF917474 MZJ917473:MZJ917474 MPN917473:MPN917474 MFR917473:MFR917474 LVV917473:LVV917474 LLZ917473:LLZ917474 LCD917473:LCD917474 KSH917473:KSH917474 KIL917473:KIL917474 JYP917473:JYP917474 JOT917473:JOT917474 JEX917473:JEX917474 IVB917473:IVB917474 ILF917473:ILF917474 IBJ917473:IBJ917474 HRN917473:HRN917474 HHR917473:HHR917474 GXV917473:GXV917474 GNZ917473:GNZ917474 GED917473:GED917474 FUH917473:FUH917474 FKL917473:FKL917474 FAP917473:FAP917474 EQT917473:EQT917474 EGX917473:EGX917474 DXB917473:DXB917474 DNF917473:DNF917474 DDJ917473:DDJ917474 CTN917473:CTN917474 CJR917473:CJR917474 BZV917473:BZV917474 BPZ917473:BPZ917474 BGD917473:BGD917474 AWH917473:AWH917474 AML917473:AML917474 ACP917473:ACP917474 ST917473:ST917474 IX917473:IX917474 WVJ851937:WVJ851938 WLN851937:WLN851938 WBR851937:WBR851938 VRV851937:VRV851938 VHZ851937:VHZ851938 UYD851937:UYD851938 UOH851937:UOH851938 UEL851937:UEL851938 TUP851937:TUP851938 TKT851937:TKT851938 TAX851937:TAX851938 SRB851937:SRB851938 SHF851937:SHF851938 RXJ851937:RXJ851938 RNN851937:RNN851938 RDR851937:RDR851938 QTV851937:QTV851938 QJZ851937:QJZ851938 QAD851937:QAD851938 PQH851937:PQH851938 PGL851937:PGL851938 OWP851937:OWP851938 OMT851937:OMT851938 OCX851937:OCX851938 NTB851937:NTB851938 NJF851937:NJF851938 MZJ851937:MZJ851938 MPN851937:MPN851938 MFR851937:MFR851938 LVV851937:LVV851938 LLZ851937:LLZ851938 LCD851937:LCD851938 KSH851937:KSH851938 KIL851937:KIL851938 JYP851937:JYP851938 JOT851937:JOT851938 JEX851937:JEX851938 IVB851937:IVB851938 ILF851937:ILF851938 IBJ851937:IBJ851938 HRN851937:HRN851938 HHR851937:HHR851938 GXV851937:GXV851938 GNZ851937:GNZ851938 GED851937:GED851938 FUH851937:FUH851938 FKL851937:FKL851938 FAP851937:FAP851938 EQT851937:EQT851938 EGX851937:EGX851938 DXB851937:DXB851938 DNF851937:DNF851938 DDJ851937:DDJ851938 CTN851937:CTN851938 CJR851937:CJR851938 BZV851937:BZV851938 BPZ851937:BPZ851938 BGD851937:BGD851938 AWH851937:AWH851938 AML851937:AML851938 ACP851937:ACP851938 ST851937:ST851938 IX851937:IX851938 WVJ786401:WVJ786402 WLN786401:WLN786402 WBR786401:WBR786402 VRV786401:VRV786402 VHZ786401:VHZ786402 UYD786401:UYD786402 UOH786401:UOH786402 UEL786401:UEL786402 TUP786401:TUP786402 TKT786401:TKT786402 TAX786401:TAX786402 SRB786401:SRB786402 SHF786401:SHF786402 RXJ786401:RXJ786402 RNN786401:RNN786402 RDR786401:RDR786402 QTV786401:QTV786402 QJZ786401:QJZ786402 QAD786401:QAD786402 PQH786401:PQH786402 PGL786401:PGL786402 OWP786401:OWP786402 OMT786401:OMT786402 OCX786401:OCX786402 NTB786401:NTB786402 NJF786401:NJF786402 MZJ786401:MZJ786402 MPN786401:MPN786402 MFR786401:MFR786402 LVV786401:LVV786402 LLZ786401:LLZ786402 LCD786401:LCD786402 KSH786401:KSH786402 KIL786401:KIL786402 JYP786401:JYP786402 JOT786401:JOT786402 JEX786401:JEX786402 IVB786401:IVB786402 ILF786401:ILF786402 IBJ786401:IBJ786402 HRN786401:HRN786402 HHR786401:HHR786402 GXV786401:GXV786402 GNZ786401:GNZ786402 GED786401:GED786402 FUH786401:FUH786402 FKL786401:FKL786402 FAP786401:FAP786402 EQT786401:EQT786402 EGX786401:EGX786402 DXB786401:DXB786402 DNF786401:DNF786402 DDJ786401:DDJ786402 CTN786401:CTN786402 CJR786401:CJR786402 BZV786401:BZV786402 BPZ786401:BPZ786402 BGD786401:BGD786402 AWH786401:AWH786402 AML786401:AML786402 ACP786401:ACP786402 ST786401:ST786402 IX786401:IX786402 WVJ720865:WVJ720866 WLN720865:WLN720866 WBR720865:WBR720866 VRV720865:VRV720866 VHZ720865:VHZ720866 UYD720865:UYD720866 UOH720865:UOH720866 UEL720865:UEL720866 TUP720865:TUP720866 TKT720865:TKT720866 TAX720865:TAX720866 SRB720865:SRB720866 SHF720865:SHF720866 RXJ720865:RXJ720866 RNN720865:RNN720866 RDR720865:RDR720866 QTV720865:QTV720866 QJZ720865:QJZ720866 QAD720865:QAD720866 PQH720865:PQH720866 PGL720865:PGL720866 OWP720865:OWP720866 OMT720865:OMT720866 OCX720865:OCX720866 NTB720865:NTB720866 NJF720865:NJF720866 MZJ720865:MZJ720866 MPN720865:MPN720866 MFR720865:MFR720866 LVV720865:LVV720866 LLZ720865:LLZ720866 LCD720865:LCD720866 KSH720865:KSH720866 KIL720865:KIL720866 JYP720865:JYP720866 JOT720865:JOT720866 JEX720865:JEX720866 IVB720865:IVB720866 ILF720865:ILF720866 IBJ720865:IBJ720866 HRN720865:HRN720866 HHR720865:HHR720866 GXV720865:GXV720866 GNZ720865:GNZ720866 GED720865:GED720866 FUH720865:FUH720866 FKL720865:FKL720866 FAP720865:FAP720866 EQT720865:EQT720866 EGX720865:EGX720866 DXB720865:DXB720866 DNF720865:DNF720866 DDJ720865:DDJ720866 CTN720865:CTN720866 CJR720865:CJR720866 BZV720865:BZV720866 BPZ720865:BPZ720866 BGD720865:BGD720866 AWH720865:AWH720866 AML720865:AML720866 ACP720865:ACP720866 ST720865:ST720866 IX720865:IX720866 WVJ655329:WVJ655330 WLN655329:WLN655330 WBR655329:WBR655330 VRV655329:VRV655330 VHZ655329:VHZ655330 UYD655329:UYD655330 UOH655329:UOH655330 UEL655329:UEL655330 TUP655329:TUP655330 TKT655329:TKT655330 TAX655329:TAX655330 SRB655329:SRB655330 SHF655329:SHF655330 RXJ655329:RXJ655330 RNN655329:RNN655330 RDR655329:RDR655330 QTV655329:QTV655330 QJZ655329:QJZ655330 QAD655329:QAD655330 PQH655329:PQH655330 PGL655329:PGL655330 OWP655329:OWP655330 OMT655329:OMT655330 OCX655329:OCX655330 NTB655329:NTB655330 NJF655329:NJF655330 MZJ655329:MZJ655330 MPN655329:MPN655330 MFR655329:MFR655330 LVV655329:LVV655330 LLZ655329:LLZ655330 LCD655329:LCD655330 KSH655329:KSH655330 KIL655329:KIL655330 JYP655329:JYP655330 JOT655329:JOT655330 JEX655329:JEX655330 IVB655329:IVB655330 ILF655329:ILF655330 IBJ655329:IBJ655330 HRN655329:HRN655330 HHR655329:HHR655330 GXV655329:GXV655330 GNZ655329:GNZ655330 GED655329:GED655330 FUH655329:FUH655330 FKL655329:FKL655330 FAP655329:FAP655330 EQT655329:EQT655330 EGX655329:EGX655330 DXB655329:DXB655330 DNF655329:DNF655330 DDJ655329:DDJ655330 CTN655329:CTN655330 CJR655329:CJR655330 BZV655329:BZV655330 BPZ655329:BPZ655330 BGD655329:BGD655330 AWH655329:AWH655330 AML655329:AML655330 ACP655329:ACP655330 ST655329:ST655330 IX655329:IX655330 WVJ589793:WVJ589794 WLN589793:WLN589794 WBR589793:WBR589794 VRV589793:VRV589794 VHZ589793:VHZ589794 UYD589793:UYD589794 UOH589793:UOH589794 UEL589793:UEL589794 TUP589793:TUP589794 TKT589793:TKT589794 TAX589793:TAX589794 SRB589793:SRB589794 SHF589793:SHF589794 RXJ589793:RXJ589794 RNN589793:RNN589794 RDR589793:RDR589794 QTV589793:QTV589794 QJZ589793:QJZ589794 QAD589793:QAD589794 PQH589793:PQH589794 PGL589793:PGL589794 OWP589793:OWP589794 OMT589793:OMT589794 OCX589793:OCX589794 NTB589793:NTB589794 NJF589793:NJF589794 MZJ589793:MZJ589794 MPN589793:MPN589794 MFR589793:MFR589794 LVV589793:LVV589794 LLZ589793:LLZ589794 LCD589793:LCD589794 KSH589793:KSH589794 KIL589793:KIL589794 JYP589793:JYP589794 JOT589793:JOT589794 JEX589793:JEX589794 IVB589793:IVB589794 ILF589793:ILF589794 IBJ589793:IBJ589794 HRN589793:HRN589794 HHR589793:HHR589794 GXV589793:GXV589794 GNZ589793:GNZ589794 GED589793:GED589794 FUH589793:FUH589794 FKL589793:FKL589794 FAP589793:FAP589794 EQT589793:EQT589794 EGX589793:EGX589794 DXB589793:DXB589794 DNF589793:DNF589794 DDJ589793:DDJ589794 CTN589793:CTN589794 CJR589793:CJR589794 BZV589793:BZV589794 BPZ589793:BPZ589794 BGD589793:BGD589794 AWH589793:AWH589794 AML589793:AML589794 ACP589793:ACP589794 ST589793:ST589794 IX589793:IX589794 WVJ524257:WVJ524258 WLN524257:WLN524258 WBR524257:WBR524258 VRV524257:VRV524258 VHZ524257:VHZ524258 UYD524257:UYD524258 UOH524257:UOH524258 UEL524257:UEL524258 TUP524257:TUP524258 TKT524257:TKT524258 TAX524257:TAX524258 SRB524257:SRB524258 SHF524257:SHF524258 RXJ524257:RXJ524258 RNN524257:RNN524258 RDR524257:RDR524258 QTV524257:QTV524258 QJZ524257:QJZ524258 QAD524257:QAD524258 PQH524257:PQH524258 PGL524257:PGL524258 OWP524257:OWP524258 OMT524257:OMT524258 OCX524257:OCX524258 NTB524257:NTB524258 NJF524257:NJF524258 MZJ524257:MZJ524258 MPN524257:MPN524258 MFR524257:MFR524258 LVV524257:LVV524258 LLZ524257:LLZ524258 LCD524257:LCD524258 KSH524257:KSH524258 KIL524257:KIL524258 JYP524257:JYP524258 JOT524257:JOT524258 JEX524257:JEX524258 IVB524257:IVB524258 ILF524257:ILF524258 IBJ524257:IBJ524258 HRN524257:HRN524258 HHR524257:HHR524258 GXV524257:GXV524258 GNZ524257:GNZ524258 GED524257:GED524258 FUH524257:FUH524258 FKL524257:FKL524258 FAP524257:FAP524258 EQT524257:EQT524258 EGX524257:EGX524258 DXB524257:DXB524258 DNF524257:DNF524258 DDJ524257:DDJ524258 CTN524257:CTN524258 CJR524257:CJR524258 BZV524257:BZV524258 BPZ524257:BPZ524258 BGD524257:BGD524258 AWH524257:AWH524258 AML524257:AML524258 ACP524257:ACP524258 ST524257:ST524258 IX524257:IX524258 WVJ458721:WVJ458722 WLN458721:WLN458722 WBR458721:WBR458722 VRV458721:VRV458722 VHZ458721:VHZ458722 UYD458721:UYD458722 UOH458721:UOH458722 UEL458721:UEL458722 TUP458721:TUP458722 TKT458721:TKT458722 TAX458721:TAX458722 SRB458721:SRB458722 SHF458721:SHF458722 RXJ458721:RXJ458722 RNN458721:RNN458722 RDR458721:RDR458722 QTV458721:QTV458722 QJZ458721:QJZ458722 QAD458721:QAD458722 PQH458721:PQH458722 PGL458721:PGL458722 OWP458721:OWP458722 OMT458721:OMT458722 OCX458721:OCX458722 NTB458721:NTB458722 NJF458721:NJF458722 MZJ458721:MZJ458722 MPN458721:MPN458722 MFR458721:MFR458722 LVV458721:LVV458722 LLZ458721:LLZ458722 LCD458721:LCD458722 KSH458721:KSH458722 KIL458721:KIL458722 JYP458721:JYP458722 JOT458721:JOT458722 JEX458721:JEX458722 IVB458721:IVB458722 ILF458721:ILF458722 IBJ458721:IBJ458722 HRN458721:HRN458722 HHR458721:HHR458722 GXV458721:GXV458722 GNZ458721:GNZ458722 GED458721:GED458722 FUH458721:FUH458722 FKL458721:FKL458722 FAP458721:FAP458722 EQT458721:EQT458722 EGX458721:EGX458722 DXB458721:DXB458722 DNF458721:DNF458722 DDJ458721:DDJ458722 CTN458721:CTN458722 CJR458721:CJR458722 BZV458721:BZV458722 BPZ458721:BPZ458722 BGD458721:BGD458722 AWH458721:AWH458722 AML458721:AML458722 ACP458721:ACP458722 ST458721:ST458722 IX458721:IX458722 WVJ393185:WVJ393186 WLN393185:WLN393186 WBR393185:WBR393186 VRV393185:VRV393186 VHZ393185:VHZ393186 UYD393185:UYD393186 UOH393185:UOH393186 UEL393185:UEL393186 TUP393185:TUP393186 TKT393185:TKT393186 TAX393185:TAX393186 SRB393185:SRB393186 SHF393185:SHF393186 RXJ393185:RXJ393186 RNN393185:RNN393186 RDR393185:RDR393186 QTV393185:QTV393186 QJZ393185:QJZ393186 QAD393185:QAD393186 PQH393185:PQH393186 PGL393185:PGL393186 OWP393185:OWP393186 OMT393185:OMT393186 OCX393185:OCX393186 NTB393185:NTB393186 NJF393185:NJF393186 MZJ393185:MZJ393186 MPN393185:MPN393186 MFR393185:MFR393186 LVV393185:LVV393186 LLZ393185:LLZ393186 LCD393185:LCD393186 KSH393185:KSH393186 KIL393185:KIL393186 JYP393185:JYP393186 JOT393185:JOT393186 JEX393185:JEX393186 IVB393185:IVB393186 ILF393185:ILF393186 IBJ393185:IBJ393186 HRN393185:HRN393186 HHR393185:HHR393186 GXV393185:GXV393186 GNZ393185:GNZ393186 GED393185:GED393186 FUH393185:FUH393186 FKL393185:FKL393186 FAP393185:FAP393186 EQT393185:EQT393186 EGX393185:EGX393186 DXB393185:DXB393186 DNF393185:DNF393186 DDJ393185:DDJ393186 CTN393185:CTN393186 CJR393185:CJR393186 BZV393185:BZV393186 BPZ393185:BPZ393186 BGD393185:BGD393186 AWH393185:AWH393186 AML393185:AML393186 ACP393185:ACP393186 ST393185:ST393186 IX393185:IX393186 WVJ327649:WVJ327650 WLN327649:WLN327650 WBR327649:WBR327650 VRV327649:VRV327650 VHZ327649:VHZ327650 UYD327649:UYD327650 UOH327649:UOH327650 UEL327649:UEL327650 TUP327649:TUP327650 TKT327649:TKT327650 TAX327649:TAX327650 SRB327649:SRB327650 SHF327649:SHF327650 RXJ327649:RXJ327650 RNN327649:RNN327650 RDR327649:RDR327650 QTV327649:QTV327650 QJZ327649:QJZ327650 QAD327649:QAD327650 PQH327649:PQH327650 PGL327649:PGL327650 OWP327649:OWP327650 OMT327649:OMT327650 OCX327649:OCX327650 NTB327649:NTB327650 NJF327649:NJF327650 MZJ327649:MZJ327650 MPN327649:MPN327650 MFR327649:MFR327650 LVV327649:LVV327650 LLZ327649:LLZ327650 LCD327649:LCD327650 KSH327649:KSH327650 KIL327649:KIL327650 JYP327649:JYP327650 JOT327649:JOT327650 JEX327649:JEX327650 IVB327649:IVB327650 ILF327649:ILF327650 IBJ327649:IBJ327650 HRN327649:HRN327650 HHR327649:HHR327650 GXV327649:GXV327650 GNZ327649:GNZ327650 GED327649:GED327650 FUH327649:FUH327650 FKL327649:FKL327650 FAP327649:FAP327650 EQT327649:EQT327650 EGX327649:EGX327650 DXB327649:DXB327650 DNF327649:DNF327650 DDJ327649:DDJ327650 CTN327649:CTN327650 CJR327649:CJR327650 BZV327649:BZV327650 BPZ327649:BPZ327650 BGD327649:BGD327650 AWH327649:AWH327650 AML327649:AML327650 ACP327649:ACP327650 ST327649:ST327650 IX327649:IX327650 WVJ262113:WVJ262114 WLN262113:WLN262114 WBR262113:WBR262114 VRV262113:VRV262114 VHZ262113:VHZ262114 UYD262113:UYD262114 UOH262113:UOH262114 UEL262113:UEL262114 TUP262113:TUP262114 TKT262113:TKT262114 TAX262113:TAX262114 SRB262113:SRB262114 SHF262113:SHF262114 RXJ262113:RXJ262114 RNN262113:RNN262114 RDR262113:RDR262114 QTV262113:QTV262114 QJZ262113:QJZ262114 QAD262113:QAD262114 PQH262113:PQH262114 PGL262113:PGL262114 OWP262113:OWP262114 OMT262113:OMT262114 OCX262113:OCX262114 NTB262113:NTB262114 NJF262113:NJF262114 MZJ262113:MZJ262114 MPN262113:MPN262114 MFR262113:MFR262114 LVV262113:LVV262114 LLZ262113:LLZ262114 LCD262113:LCD262114 KSH262113:KSH262114 KIL262113:KIL262114 JYP262113:JYP262114 JOT262113:JOT262114 JEX262113:JEX262114 IVB262113:IVB262114 ILF262113:ILF262114 IBJ262113:IBJ262114 HRN262113:HRN262114 HHR262113:HHR262114 GXV262113:GXV262114 GNZ262113:GNZ262114 GED262113:GED262114 FUH262113:FUH262114 FKL262113:FKL262114 FAP262113:FAP262114 EQT262113:EQT262114 EGX262113:EGX262114 DXB262113:DXB262114 DNF262113:DNF262114 DDJ262113:DDJ262114 CTN262113:CTN262114 CJR262113:CJR262114 BZV262113:BZV262114 BPZ262113:BPZ262114 BGD262113:BGD262114 AWH262113:AWH262114 AML262113:AML262114 ACP262113:ACP262114 ST262113:ST262114 IX262113:IX262114 WVJ196577:WVJ196578 WLN196577:WLN196578 WBR196577:WBR196578 VRV196577:VRV196578 VHZ196577:VHZ196578 UYD196577:UYD196578 UOH196577:UOH196578 UEL196577:UEL196578 TUP196577:TUP196578 TKT196577:TKT196578 TAX196577:TAX196578 SRB196577:SRB196578 SHF196577:SHF196578 RXJ196577:RXJ196578 RNN196577:RNN196578 RDR196577:RDR196578 QTV196577:QTV196578 QJZ196577:QJZ196578 QAD196577:QAD196578 PQH196577:PQH196578 PGL196577:PGL196578 OWP196577:OWP196578 OMT196577:OMT196578 OCX196577:OCX196578 NTB196577:NTB196578 NJF196577:NJF196578 MZJ196577:MZJ196578 MPN196577:MPN196578 MFR196577:MFR196578 LVV196577:LVV196578 LLZ196577:LLZ196578 LCD196577:LCD196578 KSH196577:KSH196578 KIL196577:KIL196578 JYP196577:JYP196578 JOT196577:JOT196578 JEX196577:JEX196578 IVB196577:IVB196578 ILF196577:ILF196578 IBJ196577:IBJ196578 HRN196577:HRN196578 HHR196577:HHR196578 GXV196577:GXV196578 GNZ196577:GNZ196578 GED196577:GED196578 FUH196577:FUH196578 FKL196577:FKL196578 FAP196577:FAP196578 EQT196577:EQT196578 EGX196577:EGX196578 DXB196577:DXB196578 DNF196577:DNF196578 DDJ196577:DDJ196578 CTN196577:CTN196578 CJR196577:CJR196578 BZV196577:BZV196578 BPZ196577:BPZ196578 BGD196577:BGD196578 AWH196577:AWH196578 AML196577:AML196578 ACP196577:ACP196578 ST196577:ST196578 IX196577:IX196578 WVJ131041:WVJ131042 WLN131041:WLN131042 WBR131041:WBR131042 VRV131041:VRV131042 VHZ131041:VHZ131042 UYD131041:UYD131042 UOH131041:UOH131042 UEL131041:UEL131042 TUP131041:TUP131042 TKT131041:TKT131042 TAX131041:TAX131042 SRB131041:SRB131042 SHF131041:SHF131042 RXJ131041:RXJ131042 RNN131041:RNN131042 RDR131041:RDR131042 QTV131041:QTV131042 QJZ131041:QJZ131042 QAD131041:QAD131042 PQH131041:PQH131042 PGL131041:PGL131042 OWP131041:OWP131042 OMT131041:OMT131042 OCX131041:OCX131042 NTB131041:NTB131042 NJF131041:NJF131042 MZJ131041:MZJ131042 MPN131041:MPN131042 MFR131041:MFR131042 LVV131041:LVV131042 LLZ131041:LLZ131042 LCD131041:LCD131042 KSH131041:KSH131042 KIL131041:KIL131042 JYP131041:JYP131042 JOT131041:JOT131042 JEX131041:JEX131042 IVB131041:IVB131042 ILF131041:ILF131042 IBJ131041:IBJ131042 HRN131041:HRN131042 HHR131041:HHR131042 GXV131041:GXV131042 GNZ131041:GNZ131042 GED131041:GED131042 FUH131041:FUH131042 FKL131041:FKL131042 FAP131041:FAP131042 EQT131041:EQT131042 EGX131041:EGX131042 DXB131041:DXB131042 DNF131041:DNF131042 DDJ131041:DDJ131042 CTN131041:CTN131042 CJR131041:CJR131042 BZV131041:BZV131042 BPZ131041:BPZ131042 BGD131041:BGD131042 AWH131041:AWH131042 AML131041:AML131042 ACP131041:ACP131042 ST131041:ST131042 IX131041:IX131042 WVJ65505:WVJ65506 WLN65505:WLN65506 WBR65505:WBR65506 VRV65505:VRV65506 VHZ65505:VHZ65506 UYD65505:UYD65506 UOH65505:UOH65506 UEL65505:UEL65506 TUP65505:TUP65506 TKT65505:TKT65506 TAX65505:TAX65506 SRB65505:SRB65506 SHF65505:SHF65506 RXJ65505:RXJ65506 RNN65505:RNN65506 RDR65505:RDR65506 QTV65505:QTV65506 QJZ65505:QJZ65506 QAD65505:QAD65506 PQH65505:PQH65506 PGL65505:PGL65506 OWP65505:OWP65506 OMT65505:OMT65506 OCX65505:OCX65506 NTB65505:NTB65506 NJF65505:NJF65506 MZJ65505:MZJ65506 MPN65505:MPN65506 MFR65505:MFR65506 LVV65505:LVV65506 LLZ65505:LLZ65506 LCD65505:LCD65506 KSH65505:KSH65506 KIL65505:KIL65506 JYP65505:JYP65506 JOT65505:JOT65506 JEX65505:JEX65506 IVB65505:IVB65506 ILF65505:ILF65506 IBJ65505:IBJ65506 HRN65505:HRN65506 HHR65505:HHR65506 GXV65505:GXV65506 GNZ65505:GNZ65506 GED65505:GED65506 FUH65505:FUH65506 FKL65505:FKL65506 FAP65505:FAP65506 EQT65505:EQT65506 EGX65505:EGX65506 DXB65505:DXB65506 DNF65505:DNF65506 DDJ65505:DDJ65506 CTN65505:CTN65506 CJR65505:CJR65506 BZV65505:BZV65506 BPZ65505:BPZ65506 BGD65505:BGD65506 AWH65505:AWH65506 AML65505:AML65506 ACP65505:ACP65506 ST65505:ST65506 D131040:D131041 D196576:D196577 D262112:D262113 D327648:D327649 D393184:D393185 D458720:D458721 D524256:D524257 D589792:D589793 D655328:D655329 D720864:D720865 D786400:D786401 D851936:D851937 D917472:D917473 D65504:D65505 WVH10 IV10 SR10 ACN10 AMJ10 AWF10 BGB10 BPX10 BZT10 CJP10 CTL10 DDH10 DND10 DWZ10 EGV10 EQR10 FAN10 FKJ10 FUF10 GEB10 GNX10 GXT10 HHP10 HRL10 IBH10 ILD10 IUZ10 JEV10 JOR10 JYN10 KIJ10 KSF10 LCB10 LLX10 LVT10 MFP10 MPL10 MZH10 NJD10 NSZ10 OCV10 OMR10 OWN10 PGJ10 PQF10 QAB10 QJX10 QTT10 RDP10 RNL10 RXH10 SHD10 SQZ10 TAV10 TKR10 TUN10 UEJ10 UOF10 UYB10 VHX10 VRT10 WBP10 WLL10" xr:uid="{00000000-0002-0000-0600-000001000000}">
      <formula1>#REF!</formula1>
    </dataValidation>
    <dataValidation type="list" allowBlank="1" showErrorMessage="1" sqref="IX65501 ST65501 ACP65501 AML65501 AWH65501 BGD65501 BPZ65501 BZV65501 CJR65501 CTN65501 DDJ65501 DNF65501 DXB65501 EGX65501 EQT65501 FAP65501 FKL65501 FUH65501 GED65501 GNZ65501 GXV65501 HHR65501 HRN65501 IBJ65501 ILF65501 IVB65501 JEX65501 JOT65501 JYP65501 KIL65501 KSH65501 LCD65501 LLZ65501 LVV65501 MFR65501 MPN65501 MZJ65501 NJF65501 NTB65501 OCX65501 OMT65501 OWP65501 PGL65501 PQH65501 QAD65501 QJZ65501 QTV65501 RDR65501 RNN65501 RXJ65501 SHF65501 SRB65501 TAX65501 TKT65501 TUP65501 UEL65501 UOH65501 UYD65501 VHZ65501 VRV65501 WBR65501 WLN65501 WVJ65501 IX131037 ST131037 ACP131037 AML131037 AWH131037 BGD131037 BPZ131037 BZV131037 CJR131037 CTN131037 DDJ131037 DNF131037 DXB131037 EGX131037 EQT131037 FAP131037 FKL131037 FUH131037 GED131037 GNZ131037 GXV131037 HHR131037 HRN131037 IBJ131037 ILF131037 IVB131037 JEX131037 JOT131037 JYP131037 KIL131037 KSH131037 LCD131037 LLZ131037 LVV131037 MFR131037 MPN131037 MZJ131037 NJF131037 NTB131037 OCX131037 OMT131037 OWP131037 PGL131037 PQH131037 QAD131037 QJZ131037 QTV131037 RDR131037 RNN131037 RXJ131037 SHF131037 SRB131037 TAX131037 TKT131037 TUP131037 UEL131037 UOH131037 UYD131037 VHZ131037 VRV131037 WBR131037 WLN131037 WVJ131037 IX196573 ST196573 ACP196573 AML196573 AWH196573 BGD196573 BPZ196573 BZV196573 CJR196573 CTN196573 DDJ196573 DNF196573 DXB196573 EGX196573 EQT196573 FAP196573 FKL196573 FUH196573 GED196573 GNZ196573 GXV196573 HHR196573 HRN196573 IBJ196573 ILF196573 IVB196573 JEX196573 JOT196573 JYP196573 KIL196573 KSH196573 LCD196573 LLZ196573 LVV196573 MFR196573 MPN196573 MZJ196573 NJF196573 NTB196573 OCX196573 OMT196573 OWP196573 PGL196573 PQH196573 QAD196573 QJZ196573 QTV196573 RDR196573 RNN196573 RXJ196573 SHF196573 SRB196573 TAX196573 TKT196573 TUP196573 UEL196573 UOH196573 UYD196573 VHZ196573 VRV196573 WBR196573 WLN196573 WVJ196573 IX262109 ST262109 ACP262109 AML262109 AWH262109 BGD262109 BPZ262109 BZV262109 CJR262109 CTN262109 DDJ262109 DNF262109 DXB262109 EGX262109 EQT262109 FAP262109 FKL262109 FUH262109 GED262109 GNZ262109 GXV262109 HHR262109 HRN262109 IBJ262109 ILF262109 IVB262109 JEX262109 JOT262109 JYP262109 KIL262109 KSH262109 LCD262109 LLZ262109 LVV262109 MFR262109 MPN262109 MZJ262109 NJF262109 NTB262109 OCX262109 OMT262109 OWP262109 PGL262109 PQH262109 QAD262109 QJZ262109 QTV262109 RDR262109 RNN262109 RXJ262109 SHF262109 SRB262109 TAX262109 TKT262109 TUP262109 UEL262109 UOH262109 UYD262109 VHZ262109 VRV262109 WBR262109 WLN262109 WVJ262109 IX327645 ST327645 ACP327645 AML327645 AWH327645 BGD327645 BPZ327645 BZV327645 CJR327645 CTN327645 DDJ327645 DNF327645 DXB327645 EGX327645 EQT327645 FAP327645 FKL327645 FUH327645 GED327645 GNZ327645 GXV327645 HHR327645 HRN327645 IBJ327645 ILF327645 IVB327645 JEX327645 JOT327645 JYP327645 KIL327645 KSH327645 LCD327645 LLZ327645 LVV327645 MFR327645 MPN327645 MZJ327645 NJF327645 NTB327645 OCX327645 OMT327645 OWP327645 PGL327645 PQH327645 QAD327645 QJZ327645 QTV327645 RDR327645 RNN327645 RXJ327645 SHF327645 SRB327645 TAX327645 TKT327645 TUP327645 UEL327645 UOH327645 UYD327645 VHZ327645 VRV327645 WBR327645 WLN327645 WVJ327645 IX393181 ST393181 ACP393181 AML393181 AWH393181 BGD393181 BPZ393181 BZV393181 CJR393181 CTN393181 DDJ393181 DNF393181 DXB393181 EGX393181 EQT393181 FAP393181 FKL393181 FUH393181 GED393181 GNZ393181 GXV393181 HHR393181 HRN393181 IBJ393181 ILF393181 IVB393181 JEX393181 JOT393181 JYP393181 KIL393181 KSH393181 LCD393181 LLZ393181 LVV393181 MFR393181 MPN393181 MZJ393181 NJF393181 NTB393181 OCX393181 OMT393181 OWP393181 PGL393181 PQH393181 QAD393181 QJZ393181 QTV393181 RDR393181 RNN393181 RXJ393181 SHF393181 SRB393181 TAX393181 TKT393181 TUP393181 UEL393181 UOH393181 UYD393181 VHZ393181 VRV393181 WBR393181 WLN393181 WVJ393181 IX458717 ST458717 ACP458717 AML458717 AWH458717 BGD458717 BPZ458717 BZV458717 CJR458717 CTN458717 DDJ458717 DNF458717 DXB458717 EGX458717 EQT458717 FAP458717 FKL458717 FUH458717 GED458717 GNZ458717 GXV458717 HHR458717 HRN458717 IBJ458717 ILF458717 IVB458717 JEX458717 JOT458717 JYP458717 KIL458717 KSH458717 LCD458717 LLZ458717 LVV458717 MFR458717 MPN458717 MZJ458717 NJF458717 NTB458717 OCX458717 OMT458717 OWP458717 PGL458717 PQH458717 QAD458717 QJZ458717 QTV458717 RDR458717 RNN458717 RXJ458717 SHF458717 SRB458717 TAX458717 TKT458717 TUP458717 UEL458717 UOH458717 UYD458717 VHZ458717 VRV458717 WBR458717 WLN458717 WVJ458717 IX524253 ST524253 ACP524253 AML524253 AWH524253 BGD524253 BPZ524253 BZV524253 CJR524253 CTN524253 DDJ524253 DNF524253 DXB524253 EGX524253 EQT524253 FAP524253 FKL524253 FUH524253 GED524253 GNZ524253 GXV524253 HHR524253 HRN524253 IBJ524253 ILF524253 IVB524253 JEX524253 JOT524253 JYP524253 KIL524253 KSH524253 LCD524253 LLZ524253 LVV524253 MFR524253 MPN524253 MZJ524253 NJF524253 NTB524253 OCX524253 OMT524253 OWP524253 PGL524253 PQH524253 QAD524253 QJZ524253 QTV524253 RDR524253 RNN524253 RXJ524253 SHF524253 SRB524253 TAX524253 TKT524253 TUP524253 UEL524253 UOH524253 UYD524253 VHZ524253 VRV524253 WBR524253 WLN524253 WVJ524253 IX589789 ST589789 ACP589789 AML589789 AWH589789 BGD589789 BPZ589789 BZV589789 CJR589789 CTN589789 DDJ589789 DNF589789 DXB589789 EGX589789 EQT589789 FAP589789 FKL589789 FUH589789 GED589789 GNZ589789 GXV589789 HHR589789 HRN589789 IBJ589789 ILF589789 IVB589789 JEX589789 JOT589789 JYP589789 KIL589789 KSH589789 LCD589789 LLZ589789 LVV589789 MFR589789 MPN589789 MZJ589789 NJF589789 NTB589789 OCX589789 OMT589789 OWP589789 PGL589789 PQH589789 QAD589789 QJZ589789 QTV589789 RDR589789 RNN589789 RXJ589789 SHF589789 SRB589789 TAX589789 TKT589789 TUP589789 UEL589789 UOH589789 UYD589789 VHZ589789 VRV589789 WBR589789 WLN589789 WVJ589789 IX655325 ST655325 ACP655325 AML655325 AWH655325 BGD655325 BPZ655325 BZV655325 CJR655325 CTN655325 DDJ655325 DNF655325 DXB655325 EGX655325 EQT655325 FAP655325 FKL655325 FUH655325 GED655325 GNZ655325 GXV655325 HHR655325 HRN655325 IBJ655325 ILF655325 IVB655325 JEX655325 JOT655325 JYP655325 KIL655325 KSH655325 LCD655325 LLZ655325 LVV655325 MFR655325 MPN655325 MZJ655325 NJF655325 NTB655325 OCX655325 OMT655325 OWP655325 PGL655325 PQH655325 QAD655325 QJZ655325 QTV655325 RDR655325 RNN655325 RXJ655325 SHF655325 SRB655325 TAX655325 TKT655325 TUP655325 UEL655325 UOH655325 UYD655325 VHZ655325 VRV655325 WBR655325 WLN655325 WVJ655325 IX720861 ST720861 ACP720861 AML720861 AWH720861 BGD720861 BPZ720861 BZV720861 CJR720861 CTN720861 DDJ720861 DNF720861 DXB720861 EGX720861 EQT720861 FAP720861 FKL720861 FUH720861 GED720861 GNZ720861 GXV720861 HHR720861 HRN720861 IBJ720861 ILF720861 IVB720861 JEX720861 JOT720861 JYP720861 KIL720861 KSH720861 LCD720861 LLZ720861 LVV720861 MFR720861 MPN720861 MZJ720861 NJF720861 NTB720861 OCX720861 OMT720861 OWP720861 PGL720861 PQH720861 QAD720861 QJZ720861 QTV720861 RDR720861 RNN720861 RXJ720861 SHF720861 SRB720861 TAX720861 TKT720861 TUP720861 UEL720861 UOH720861 UYD720861 VHZ720861 VRV720861 WBR720861 WLN720861 WVJ720861 IX786397 ST786397 ACP786397 AML786397 AWH786397 BGD786397 BPZ786397 BZV786397 CJR786397 CTN786397 DDJ786397 DNF786397 DXB786397 EGX786397 EQT786397 FAP786397 FKL786397 FUH786397 GED786397 GNZ786397 GXV786397 HHR786397 HRN786397 IBJ786397 ILF786397 IVB786397 JEX786397 JOT786397 JYP786397 KIL786397 KSH786397 LCD786397 LLZ786397 LVV786397 MFR786397 MPN786397 MZJ786397 NJF786397 NTB786397 OCX786397 OMT786397 OWP786397 PGL786397 PQH786397 QAD786397 QJZ786397 QTV786397 RDR786397 RNN786397 RXJ786397 SHF786397 SRB786397 TAX786397 TKT786397 TUP786397 UEL786397 UOH786397 UYD786397 VHZ786397 VRV786397 WBR786397 WLN786397 WVJ786397 IX851933 ST851933 ACP851933 AML851933 AWH851933 BGD851933 BPZ851933 BZV851933 CJR851933 CTN851933 DDJ851933 DNF851933 DXB851933 EGX851933 EQT851933 FAP851933 FKL851933 FUH851933 GED851933 GNZ851933 GXV851933 HHR851933 HRN851933 IBJ851933 ILF851933 IVB851933 JEX851933 JOT851933 JYP851933 KIL851933 KSH851933 LCD851933 LLZ851933 LVV851933 MFR851933 MPN851933 MZJ851933 NJF851933 NTB851933 OCX851933 OMT851933 OWP851933 PGL851933 PQH851933 QAD851933 QJZ851933 QTV851933 RDR851933 RNN851933 RXJ851933 SHF851933 SRB851933 TAX851933 TKT851933 TUP851933 UEL851933 UOH851933 UYD851933 VHZ851933 VRV851933 WBR851933 WLN851933 WVJ851933 IX917469 ST917469 ACP917469 AML917469 AWH917469 BGD917469 BPZ917469 BZV917469 CJR917469 CTN917469 DDJ917469 DNF917469 DXB917469 EGX917469 EQT917469 FAP917469 FKL917469 FUH917469 GED917469 GNZ917469 GXV917469 HHR917469 HRN917469 IBJ917469 ILF917469 IVB917469 JEX917469 JOT917469 JYP917469 KIL917469 KSH917469 LCD917469 LLZ917469 LVV917469 MFR917469 MPN917469 MZJ917469 NJF917469 NTB917469 OCX917469 OMT917469 OWP917469 PGL917469 PQH917469 QAD917469 QJZ917469 QTV917469 RDR917469 RNN917469 RXJ917469 SHF917469 SRB917469 TAX917469 TKT917469 TUP917469 UEL917469 UOH917469 UYD917469 VHZ917469 VRV917469 WBR917469 WLN917469 WVJ917469 IX983005 ST983005 ACP983005 AML983005 AWH983005 BGD983005 BPZ983005 BZV983005 CJR983005 CTN983005 DDJ983005 DNF983005 DXB983005 EGX983005 EQT983005 FAP983005 FKL983005 FUH983005 GED983005 GNZ983005 GXV983005 HHR983005 HRN983005 IBJ983005 ILF983005 IVB983005 JEX983005 JOT983005 JYP983005 KIL983005 KSH983005 LCD983005 LLZ983005 LVV983005 MFR983005 MPN983005 MZJ983005 NJF983005 NTB983005 OCX983005 OMT983005 OWP983005 PGL983005 PQH983005 QAD983005 QJZ983005 QTV983005 RDR983005 RNN983005 RXJ983005 SHF983005 SRB983005 TAX983005 TKT983005 TUP983005 UEL983005 UOH983005 UYD983005 VHZ983005 VRV983005 WBR983005 WLN983005 WVJ983005" xr:uid="{00000000-0002-0000-0600-000002000000}">
      <formula1>JB65497:JB65499</formula1>
    </dataValidation>
    <dataValidation type="list" allowBlank="1" showErrorMessage="1" sqref="D131036 D196572 D262108 D327644 D393180 D458716 D524252 D589788 D655324 D720860 D786396 D851932 D917468 D983004 D65500" xr:uid="{00000000-0002-0000-0600-000003000000}">
      <formula1>#REF!</formula1>
    </dataValidation>
  </dataValidations>
  <printOptions horizontalCentered="1" gridLines="1"/>
  <pageMargins left="0.25" right="0.25" top="0.75" bottom="0.75" header="0.3" footer="0.3"/>
  <pageSetup scale="69" fitToHeight="7" orientation="portrait" r:id="rId1"/>
  <headerFooter alignWithMargins="0">
    <oddFooter>&amp;LCLEAR Study Review Guide, Page &amp;P of &amp;N&amp;R&amp;A</oddFooter>
  </headerFooter>
  <rowBreaks count="1" manualBreakCount="1">
    <brk id="7" max="4" man="1"/>
  </rowBreaks>
  <extLst>
    <ext xmlns:x14="http://schemas.microsoft.com/office/spreadsheetml/2009/9/main" uri="{CCE6A557-97BC-4b89-ADB6-D9C93CAAB3DF}">
      <x14:dataValidations xmlns:xm="http://schemas.microsoft.com/office/excel/2006/main" count="1">
        <x14:dataValidation type="list" allowBlank="1" showErrorMessage="1" xr:uid="{00000000-0002-0000-0600-000004000000}">
          <x14:formula1>
            <xm:f>Validation!$A$1:$A$3</xm:f>
          </x14:formula1>
          <xm:sqref>D5:D9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dimension ref="A1:DD24"/>
  <sheetViews>
    <sheetView topLeftCell="W1" zoomScale="135" zoomScaleNormal="135" workbookViewId="0">
      <selection activeCell="AC4" sqref="AC4"/>
    </sheetView>
  </sheetViews>
  <sheetFormatPr defaultColWidth="9.1796875" defaultRowHeight="12" x14ac:dyDescent="0.3"/>
  <cols>
    <col min="1" max="1" width="25.1796875" style="1" bestFit="1" customWidth="1"/>
    <col min="2" max="2" width="22.6328125" style="2" customWidth="1"/>
    <col min="3" max="3" width="13.36328125" style="2" customWidth="1"/>
    <col min="4" max="4" width="18.36328125" style="2" customWidth="1"/>
    <col min="5" max="5" width="12.453125" style="2" customWidth="1"/>
    <col min="6" max="7" width="17" style="2" customWidth="1"/>
    <col min="8" max="8" width="5.6328125" style="2" customWidth="1"/>
    <col min="9" max="9" width="22" style="2" customWidth="1"/>
    <col min="10" max="10" width="1.6328125" style="2" customWidth="1"/>
    <col min="11" max="11" width="27.453125" style="5" bestFit="1" customWidth="1"/>
    <col min="12" max="12" width="14" style="5" bestFit="1" customWidth="1"/>
    <col min="13" max="13" width="0.81640625" style="2" customWidth="1"/>
    <col min="14" max="15" width="5.6328125" style="5" customWidth="1"/>
    <col min="16" max="16" width="0.81640625" style="5" customWidth="1"/>
    <col min="17" max="18" width="5.6328125" style="5" customWidth="1"/>
    <col min="19" max="19" width="0.81640625" style="5" customWidth="1"/>
    <col min="20" max="21" width="5.6328125" style="5" hidden="1" customWidth="1"/>
    <col min="22" max="22" width="6.6328125" style="5" customWidth="1"/>
    <col min="23" max="23" width="0.81640625" style="5" customWidth="1"/>
    <col min="24" max="24" width="11.6328125" style="5" customWidth="1"/>
    <col min="25" max="25" width="0.81640625" style="2" customWidth="1"/>
    <col min="26" max="27" width="5.6328125" style="5" customWidth="1"/>
    <col min="28" max="28" width="0.81640625" style="5" customWidth="1"/>
    <col min="29" max="29" width="7.453125" style="5" customWidth="1"/>
    <col min="30" max="30" width="7" style="5" customWidth="1"/>
    <col min="31" max="31" width="5.6328125" style="5" customWidth="1"/>
    <col min="32" max="32" width="0.81640625" style="5" customWidth="1"/>
    <col min="33" max="35" width="5.6328125" style="5" hidden="1" customWidth="1"/>
    <col min="36" max="36" width="9.6328125" style="5" customWidth="1"/>
    <col min="37" max="37" width="1.453125" style="5" customWidth="1"/>
    <col min="38" max="38" width="27.453125" style="5" bestFit="1" customWidth="1"/>
    <col min="39" max="39" width="17.81640625" style="5" customWidth="1"/>
    <col min="40" max="42" width="5.6328125" style="1" hidden="1" customWidth="1"/>
    <col min="43" max="43" width="0.81640625" style="1" hidden="1" customWidth="1"/>
    <col min="44" max="46" width="5.6328125" style="1" hidden="1" customWidth="1"/>
    <col min="47" max="47" width="0.81640625" style="1" hidden="1" customWidth="1"/>
    <col min="48" max="51" width="5.6328125" style="1" hidden="1" customWidth="1"/>
    <col min="52" max="53" width="5.6328125" style="2" hidden="1" customWidth="1"/>
    <col min="54" max="54" width="1.6328125" style="2" customWidth="1"/>
    <col min="55" max="55" width="27.453125" style="5" bestFit="1" customWidth="1"/>
    <col min="56" max="56" width="25.6328125" style="5" customWidth="1"/>
    <col min="57" max="58" width="10.36328125" style="1" customWidth="1"/>
    <col min="59" max="59" width="10.36328125" style="1" hidden="1" customWidth="1"/>
    <col min="60" max="60" width="7.81640625" style="1" customWidth="1"/>
    <col min="61" max="61" width="10.81640625" style="1" hidden="1" customWidth="1"/>
    <col min="62" max="63" width="5.6328125" style="1" hidden="1" customWidth="1"/>
    <col min="64" max="64" width="0.81640625" style="1" customWidth="1"/>
    <col min="65" max="65" width="9" style="1" customWidth="1"/>
    <col min="66" max="66" width="10.36328125" style="1" customWidth="1"/>
    <col min="67" max="67" width="4.453125" style="1" hidden="1" customWidth="1"/>
    <col min="68" max="68" width="10.1796875" style="1" customWidth="1"/>
    <col min="69" max="69" width="4.6328125" style="1" hidden="1" customWidth="1"/>
    <col min="70" max="71" width="5.6328125" style="1" hidden="1" customWidth="1"/>
    <col min="72" max="72" width="0.81640625" style="1" customWidth="1"/>
    <col min="73" max="73" width="10.81640625" style="1" customWidth="1"/>
    <col min="74" max="74" width="11.453125" style="1" customWidth="1"/>
    <col min="75" max="75" width="10" style="1" customWidth="1"/>
    <col min="76" max="76" width="0.81640625" style="1" customWidth="1"/>
    <col min="77" max="77" width="9.1796875" style="1" customWidth="1"/>
    <col min="78" max="78" width="7.6328125" style="1" customWidth="1"/>
    <col min="79" max="79" width="4.6328125" style="1" customWidth="1"/>
    <col min="80" max="80" width="0.453125" style="1" customWidth="1"/>
    <col min="81" max="82" width="4.6328125" style="1" hidden="1" customWidth="1"/>
    <col min="83" max="83" width="4.6328125" style="2" hidden="1" customWidth="1"/>
    <col min="84" max="84" width="0.81640625" style="1" hidden="1" customWidth="1"/>
    <col min="85" max="90" width="5.6328125" style="1" hidden="1" customWidth="1"/>
    <col min="91" max="91" width="8.36328125" style="2" hidden="1" customWidth="1"/>
    <col min="92" max="93" width="4.6328125" style="2" hidden="1" customWidth="1"/>
    <col min="94" max="94" width="0.81640625" style="2" hidden="1" customWidth="1"/>
    <col min="95" max="95" width="6.36328125" style="1" hidden="1" customWidth="1"/>
    <col min="96" max="100" width="6.36328125" style="2" hidden="1" customWidth="1"/>
    <col min="101" max="101" width="8.6328125" style="2" hidden="1" customWidth="1"/>
    <col min="102" max="102" width="4.6328125" style="2" hidden="1" customWidth="1"/>
    <col min="103" max="103" width="5.6328125" style="2" hidden="1" customWidth="1"/>
    <col min="104" max="104" width="4.6328125" style="2" hidden="1" customWidth="1"/>
    <col min="105" max="105" width="6" style="2" hidden="1" customWidth="1"/>
    <col min="106" max="107" width="9.1796875" style="1" hidden="1" customWidth="1"/>
    <col min="108" max="108" width="18.6328125" style="1" customWidth="1"/>
    <col min="109" max="16384" width="9.1796875" style="1"/>
  </cols>
  <sheetData>
    <row r="1" spans="1:108" s="239" customFormat="1" ht="14.5" customHeight="1" x14ac:dyDescent="0.3">
      <c r="A1" s="224" t="s">
        <v>28</v>
      </c>
      <c r="B1" s="225"/>
      <c r="C1" s="225"/>
      <c r="D1" s="225"/>
      <c r="E1" s="226"/>
      <c r="F1" s="225"/>
      <c r="G1" s="225"/>
      <c r="H1" s="227"/>
      <c r="I1" s="225"/>
      <c r="J1" s="228"/>
      <c r="K1" s="229" t="s">
        <v>229</v>
      </c>
      <c r="L1" s="229"/>
      <c r="M1" s="230"/>
      <c r="N1" s="241" t="s">
        <v>244</v>
      </c>
      <c r="O1" s="241"/>
      <c r="P1" s="241"/>
      <c r="Q1" s="241"/>
      <c r="R1" s="229"/>
      <c r="S1" s="229"/>
      <c r="T1" s="229"/>
      <c r="U1" s="229"/>
      <c r="V1" s="229"/>
      <c r="W1" s="229"/>
      <c r="X1" s="229"/>
      <c r="Y1" s="230"/>
      <c r="Z1" s="241"/>
      <c r="AA1" s="241"/>
      <c r="AB1" s="241"/>
      <c r="AC1" s="241"/>
      <c r="AD1" s="231"/>
      <c r="AE1" s="229"/>
      <c r="AF1" s="229"/>
      <c r="AG1" s="229"/>
      <c r="AH1" s="229"/>
      <c r="AI1" s="229"/>
      <c r="AJ1" s="229"/>
      <c r="AK1" s="232"/>
      <c r="AL1" s="233" t="s">
        <v>234</v>
      </c>
      <c r="AM1" s="233"/>
      <c r="AN1" s="233"/>
      <c r="AO1" s="234"/>
      <c r="AP1" s="234"/>
      <c r="AQ1" s="234"/>
      <c r="AR1" s="234"/>
      <c r="AS1" s="234"/>
      <c r="AT1" s="234"/>
      <c r="AU1" s="234"/>
      <c r="AV1" s="234"/>
      <c r="AW1" s="234"/>
      <c r="AX1" s="234"/>
      <c r="AY1" s="234"/>
      <c r="AZ1" s="233"/>
      <c r="BA1" s="234"/>
      <c r="BB1" s="235"/>
      <c r="BC1" s="236" t="s">
        <v>245</v>
      </c>
      <c r="BD1" s="236"/>
      <c r="BE1" s="236"/>
      <c r="BF1" s="236"/>
      <c r="BG1" s="236"/>
      <c r="BH1" s="237"/>
      <c r="BI1" s="237"/>
      <c r="BJ1" s="237"/>
      <c r="BK1" s="237"/>
      <c r="BL1" s="237"/>
      <c r="BM1" s="237"/>
      <c r="BN1" s="237"/>
      <c r="BO1" s="237"/>
      <c r="BP1" s="237"/>
      <c r="BQ1" s="237"/>
      <c r="BR1" s="237"/>
      <c r="BS1" s="237"/>
      <c r="BT1" s="237"/>
      <c r="BU1" s="237"/>
      <c r="BV1" s="237"/>
      <c r="BW1" s="237"/>
      <c r="BX1" s="237"/>
      <c r="BY1" s="237"/>
      <c r="BZ1" s="237"/>
      <c r="CA1" s="237"/>
      <c r="CB1" s="236"/>
      <c r="CC1" s="236" t="s">
        <v>54</v>
      </c>
      <c r="CD1" s="237"/>
      <c r="CE1" s="237"/>
      <c r="CF1" s="236" t="s">
        <v>54</v>
      </c>
      <c r="CG1" s="237"/>
      <c r="CH1" s="237"/>
      <c r="CI1" s="237"/>
      <c r="CJ1" s="237"/>
      <c r="CK1" s="237"/>
      <c r="CL1" s="237"/>
      <c r="CM1" s="236"/>
      <c r="CN1" s="237"/>
      <c r="CO1" s="237"/>
      <c r="CP1" s="237"/>
      <c r="CQ1" s="237"/>
      <c r="CR1" s="237"/>
      <c r="CS1" s="237"/>
      <c r="CT1" s="237"/>
      <c r="CU1" s="237"/>
      <c r="CV1" s="237"/>
      <c r="CW1" s="237"/>
      <c r="CX1" s="237"/>
      <c r="CY1" s="237"/>
      <c r="CZ1" s="237"/>
      <c r="DA1" s="237"/>
      <c r="DB1" s="238" t="e">
        <f>Main!#REF!</f>
        <v>#REF!</v>
      </c>
      <c r="DC1" s="238" t="e">
        <f>Main!#REF!</f>
        <v>#REF!</v>
      </c>
      <c r="DD1" s="238"/>
    </row>
    <row r="2" spans="1:108" ht="36" x14ac:dyDescent="0.3">
      <c r="A2" s="38"/>
      <c r="B2" s="212"/>
      <c r="C2" s="212"/>
      <c r="D2" s="212"/>
      <c r="E2" s="212"/>
      <c r="F2" s="212"/>
      <c r="G2" s="212"/>
      <c r="H2" s="213"/>
      <c r="I2" s="212"/>
      <c r="K2" s="214"/>
      <c r="L2" s="214"/>
      <c r="M2" s="35"/>
      <c r="N2" s="257"/>
      <c r="O2" s="257"/>
      <c r="P2" s="257"/>
      <c r="Q2" s="257" t="s">
        <v>228</v>
      </c>
      <c r="R2" s="257"/>
      <c r="S2" s="257"/>
      <c r="T2" s="257"/>
      <c r="U2" s="257"/>
      <c r="V2" s="257"/>
      <c r="W2" s="34"/>
      <c r="X2" s="214"/>
      <c r="Y2" s="35"/>
      <c r="Z2" s="257"/>
      <c r="AA2" s="257"/>
      <c r="AB2" s="257"/>
      <c r="AC2" s="257"/>
      <c r="AD2" s="301" t="s">
        <v>231</v>
      </c>
      <c r="AE2" s="257"/>
      <c r="AF2" s="257"/>
      <c r="AG2" s="257"/>
      <c r="AH2" s="257"/>
      <c r="AI2" s="257"/>
      <c r="AJ2" s="257"/>
      <c r="AL2" s="216"/>
      <c r="AM2" s="299" t="s">
        <v>233</v>
      </c>
      <c r="AN2" s="42"/>
      <c r="AO2" s="42"/>
      <c r="AP2" s="42"/>
      <c r="AQ2" s="36"/>
      <c r="AR2" s="42"/>
      <c r="AS2" s="42"/>
      <c r="AT2" s="42"/>
      <c r="AU2" s="36"/>
      <c r="AV2" s="36"/>
      <c r="AW2" s="36"/>
      <c r="AX2" s="36"/>
      <c r="AY2" s="36"/>
      <c r="AZ2" s="9"/>
      <c r="BA2" s="216"/>
      <c r="BB2" s="1"/>
      <c r="BC2" s="44"/>
      <c r="BD2" s="44"/>
      <c r="BE2" s="45"/>
      <c r="BF2" s="45"/>
      <c r="BG2" s="45"/>
      <c r="BH2" s="45"/>
      <c r="BI2" s="45"/>
      <c r="BJ2" s="45"/>
      <c r="BK2" s="45"/>
      <c r="BL2" s="211" t="s">
        <v>61</v>
      </c>
      <c r="BM2" s="45"/>
      <c r="BN2" s="45"/>
      <c r="BO2" s="45"/>
      <c r="BP2" s="45"/>
      <c r="BQ2" s="45"/>
      <c r="BR2" s="45"/>
      <c r="BS2" s="45"/>
      <c r="BT2" s="6"/>
      <c r="BU2" s="45"/>
      <c r="BV2" s="45" t="s">
        <v>68</v>
      </c>
      <c r="BW2" s="45"/>
      <c r="BX2" s="6"/>
      <c r="BY2" s="45"/>
      <c r="BZ2" s="45" t="s">
        <v>29</v>
      </c>
      <c r="CA2" s="45"/>
      <c r="CB2" s="40"/>
      <c r="CC2" s="6"/>
      <c r="CD2" s="6"/>
      <c r="CE2" s="6"/>
      <c r="CF2" s="6"/>
      <c r="CG2" s="6"/>
      <c r="CH2" s="6"/>
      <c r="CI2" s="6"/>
      <c r="CJ2" s="6"/>
      <c r="CK2" s="6"/>
      <c r="CL2" s="6"/>
      <c r="CM2" s="32"/>
      <c r="CN2" s="32"/>
      <c r="CO2" s="32"/>
      <c r="CP2" s="32"/>
      <c r="CQ2" s="298"/>
      <c r="CR2" s="32"/>
      <c r="CS2" s="32"/>
      <c r="CT2" s="32"/>
      <c r="CU2" s="32"/>
      <c r="CV2" s="32"/>
      <c r="CW2" s="32"/>
      <c r="CX2" s="32"/>
      <c r="CY2" s="297"/>
      <c r="CZ2" s="297"/>
      <c r="DA2" s="297"/>
      <c r="DB2" s="6"/>
      <c r="DC2" s="6"/>
      <c r="DD2" s="6"/>
    </row>
    <row r="3" spans="1:108" ht="24" customHeight="1" x14ac:dyDescent="0.3">
      <c r="A3" s="38"/>
      <c r="B3" s="212"/>
      <c r="C3" s="212"/>
      <c r="D3" s="212"/>
      <c r="E3" s="212"/>
      <c r="F3" s="212"/>
      <c r="G3" s="212"/>
      <c r="H3" s="213"/>
      <c r="I3" s="212"/>
      <c r="K3" s="214"/>
      <c r="L3" s="214" t="s">
        <v>228</v>
      </c>
      <c r="M3" s="35"/>
      <c r="N3" s="294" t="s">
        <v>230</v>
      </c>
      <c r="O3" s="294"/>
      <c r="P3" s="41"/>
      <c r="Q3" s="295" t="s">
        <v>225</v>
      </c>
      <c r="R3" s="295"/>
      <c r="S3" s="34"/>
      <c r="T3" s="34"/>
      <c r="U3" s="34"/>
      <c r="V3" s="34"/>
      <c r="W3" s="34"/>
      <c r="X3" s="214" t="s">
        <v>231</v>
      </c>
      <c r="Y3" s="35"/>
      <c r="Z3" s="294" t="s">
        <v>230</v>
      </c>
      <c r="AA3" s="294"/>
      <c r="AB3" s="34"/>
      <c r="AC3" s="300" t="s">
        <v>225</v>
      </c>
      <c r="AD3" s="294"/>
      <c r="AE3" s="294"/>
      <c r="AF3" s="34"/>
      <c r="AG3" s="34"/>
      <c r="AH3" s="34"/>
      <c r="AI3" s="34"/>
      <c r="AJ3" s="214"/>
      <c r="AL3" s="216"/>
      <c r="AM3" s="215"/>
      <c r="AN3" s="36"/>
      <c r="AO3" s="36"/>
      <c r="AP3" s="36"/>
      <c r="AQ3" s="36"/>
      <c r="AR3" s="36"/>
      <c r="AS3" s="36"/>
      <c r="AT3" s="36"/>
      <c r="AU3" s="36"/>
      <c r="AV3" s="36"/>
      <c r="AW3" s="36"/>
      <c r="AX3" s="36"/>
      <c r="AY3" s="36"/>
      <c r="AZ3" s="9"/>
      <c r="BA3" s="216"/>
      <c r="BB3" s="1"/>
      <c r="BC3" s="44"/>
      <c r="BD3" s="44"/>
      <c r="BE3" s="6"/>
      <c r="BF3" s="46" t="s">
        <v>47</v>
      </c>
      <c r="BG3" s="46"/>
      <c r="BH3" s="46"/>
      <c r="BI3" s="46"/>
      <c r="BJ3" s="6"/>
      <c r="BK3" s="6"/>
      <c r="BL3" s="6"/>
      <c r="BM3" s="6"/>
      <c r="BN3" s="46" t="s">
        <v>48</v>
      </c>
      <c r="BO3" s="46"/>
      <c r="BP3" s="46"/>
      <c r="BQ3" s="46"/>
      <c r="BR3" s="6"/>
      <c r="BS3" s="6"/>
      <c r="BT3" s="6"/>
      <c r="BU3" s="6"/>
      <c r="BV3" s="6"/>
      <c r="BW3" s="6"/>
      <c r="BX3" s="6"/>
      <c r="BY3" s="6"/>
      <c r="BZ3" s="6"/>
      <c r="CA3" s="6"/>
      <c r="CB3" s="40"/>
      <c r="CC3" s="6"/>
      <c r="CD3" s="6"/>
      <c r="CE3" s="6"/>
      <c r="CF3" s="6"/>
      <c r="CG3" s="6"/>
      <c r="CH3" s="6"/>
      <c r="CI3" s="6"/>
      <c r="CJ3" s="6"/>
      <c r="CK3" s="6"/>
      <c r="CL3" s="6"/>
      <c r="CM3" s="32"/>
      <c r="CN3" s="32"/>
      <c r="CO3" s="32"/>
      <c r="CP3" s="32"/>
      <c r="CQ3" s="298"/>
      <c r="CR3" s="32"/>
      <c r="CS3" s="32"/>
      <c r="CT3" s="32"/>
      <c r="CU3" s="32"/>
      <c r="CV3" s="32"/>
      <c r="CW3" s="32"/>
      <c r="CX3" s="32"/>
      <c r="CY3" s="297"/>
      <c r="CZ3" s="297"/>
      <c r="DA3" s="297"/>
      <c r="DB3" s="6"/>
      <c r="DC3" s="6"/>
      <c r="DD3" s="6"/>
    </row>
    <row r="4" spans="1:108" ht="45.75" customHeight="1" x14ac:dyDescent="0.35">
      <c r="A4" s="43" t="s">
        <v>18</v>
      </c>
      <c r="B4" s="212" t="s">
        <v>0</v>
      </c>
      <c r="C4" s="212" t="s">
        <v>223</v>
      </c>
      <c r="D4" s="212" t="s">
        <v>209</v>
      </c>
      <c r="E4" s="212" t="s">
        <v>1</v>
      </c>
      <c r="F4" s="212" t="s">
        <v>224</v>
      </c>
      <c r="G4" s="212" t="s">
        <v>210</v>
      </c>
      <c r="H4" s="213" t="s">
        <v>42</v>
      </c>
      <c r="I4" s="212" t="s">
        <v>222</v>
      </c>
      <c r="K4" s="214" t="s">
        <v>118</v>
      </c>
      <c r="L4" s="214"/>
      <c r="M4" s="35"/>
      <c r="N4" s="33" t="s">
        <v>43</v>
      </c>
      <c r="O4" s="33" t="s">
        <v>44</v>
      </c>
      <c r="P4" s="35"/>
      <c r="Q4" s="33" t="s">
        <v>43</v>
      </c>
      <c r="R4" s="33" t="s">
        <v>44</v>
      </c>
      <c r="S4" s="33"/>
      <c r="T4" s="37" t="s">
        <v>50</v>
      </c>
      <c r="U4" s="37" t="s">
        <v>49</v>
      </c>
      <c r="V4" s="63" t="s">
        <v>45</v>
      </c>
      <c r="W4" s="63"/>
      <c r="X4" s="214"/>
      <c r="Y4" s="35"/>
      <c r="Z4" s="33" t="s">
        <v>21</v>
      </c>
      <c r="AA4" s="33" t="s">
        <v>25</v>
      </c>
      <c r="AB4" s="35"/>
      <c r="AC4" s="33" t="s">
        <v>21</v>
      </c>
      <c r="AD4" s="33" t="s">
        <v>25</v>
      </c>
      <c r="AE4" s="33" t="s">
        <v>115</v>
      </c>
      <c r="AF4" s="33"/>
      <c r="AG4" s="37" t="s">
        <v>50</v>
      </c>
      <c r="AH4" s="37" t="s">
        <v>116</v>
      </c>
      <c r="AI4" s="37" t="s">
        <v>117</v>
      </c>
      <c r="AJ4" s="214" t="s">
        <v>232</v>
      </c>
      <c r="AK4" s="2"/>
      <c r="AL4" s="216" t="s">
        <v>118</v>
      </c>
      <c r="AM4" s="215"/>
      <c r="AN4" s="9" t="s">
        <v>19</v>
      </c>
      <c r="AO4" s="9" t="s">
        <v>20</v>
      </c>
      <c r="AP4" s="9" t="s">
        <v>21</v>
      </c>
      <c r="AQ4" s="9"/>
      <c r="AR4" s="9" t="s">
        <v>23</v>
      </c>
      <c r="AS4" s="9" t="s">
        <v>24</v>
      </c>
      <c r="AT4" s="9" t="s">
        <v>25</v>
      </c>
      <c r="AU4" s="36"/>
      <c r="AV4" s="37" t="s">
        <v>9</v>
      </c>
      <c r="AW4" s="37" t="s">
        <v>10</v>
      </c>
      <c r="AX4" s="37" t="s">
        <v>11</v>
      </c>
      <c r="AY4" s="37" t="s">
        <v>3</v>
      </c>
      <c r="AZ4" s="39" t="s">
        <v>3</v>
      </c>
      <c r="BA4" s="215" t="s">
        <v>7</v>
      </c>
      <c r="BB4" s="1"/>
      <c r="BC4" s="211" t="s">
        <v>118</v>
      </c>
      <c r="BD4" s="46" t="s">
        <v>211</v>
      </c>
      <c r="BE4" s="184" t="s">
        <v>214</v>
      </c>
      <c r="BF4" s="184" t="s">
        <v>212</v>
      </c>
      <c r="BG4" s="32" t="s">
        <v>113</v>
      </c>
      <c r="BH4" s="184" t="s">
        <v>213</v>
      </c>
      <c r="BI4" s="32" t="s">
        <v>20</v>
      </c>
      <c r="BJ4" s="37" t="s">
        <v>21</v>
      </c>
      <c r="BK4" s="37" t="s">
        <v>22</v>
      </c>
      <c r="BL4" s="6"/>
      <c r="BM4" s="184" t="s">
        <v>214</v>
      </c>
      <c r="BN4" s="184" t="s">
        <v>212</v>
      </c>
      <c r="BO4" s="184" t="s">
        <v>114</v>
      </c>
      <c r="BP4" s="184" t="s">
        <v>213</v>
      </c>
      <c r="BQ4" s="32" t="s">
        <v>24</v>
      </c>
      <c r="BR4" s="37" t="s">
        <v>25</v>
      </c>
      <c r="BS4" s="37" t="s">
        <v>26</v>
      </c>
      <c r="BT4" s="32"/>
      <c r="BU4" s="211" t="s">
        <v>60</v>
      </c>
      <c r="BV4" s="184" t="s">
        <v>221</v>
      </c>
      <c r="BW4" s="222" t="s">
        <v>216</v>
      </c>
      <c r="BX4" s="6"/>
      <c r="BY4" s="211" t="s">
        <v>215</v>
      </c>
      <c r="BZ4" s="32" t="s">
        <v>246</v>
      </c>
      <c r="CA4" s="32" t="s">
        <v>8</v>
      </c>
      <c r="CB4" s="40"/>
      <c r="CC4" s="6"/>
      <c r="CD4" s="6"/>
      <c r="CE4" s="6"/>
      <c r="CF4" s="6"/>
      <c r="CG4" s="32" t="s">
        <v>9</v>
      </c>
      <c r="CH4" s="32" t="s">
        <v>10</v>
      </c>
      <c r="CI4" s="32" t="s">
        <v>11</v>
      </c>
      <c r="CJ4" s="32" t="s">
        <v>12</v>
      </c>
      <c r="CK4" s="32" t="s">
        <v>3</v>
      </c>
      <c r="CL4" s="32" t="s">
        <v>13</v>
      </c>
      <c r="CM4" s="32" t="s">
        <v>27</v>
      </c>
      <c r="CN4" s="211" t="s">
        <v>3</v>
      </c>
      <c r="CO4" s="32" t="s">
        <v>6</v>
      </c>
      <c r="CP4" s="32"/>
      <c r="CQ4" s="298"/>
      <c r="CR4" s="32" t="s">
        <v>16</v>
      </c>
      <c r="CS4" s="32" t="s">
        <v>17</v>
      </c>
      <c r="CT4" s="32" t="s">
        <v>4</v>
      </c>
      <c r="CU4" s="32" t="s">
        <v>14</v>
      </c>
      <c r="CV4" s="32" t="s">
        <v>15</v>
      </c>
      <c r="CW4" s="32" t="s">
        <v>5</v>
      </c>
      <c r="CX4" s="32" t="s">
        <v>51</v>
      </c>
      <c r="CY4" s="297"/>
      <c r="CZ4" s="297"/>
      <c r="DA4" s="297"/>
      <c r="DB4" s="6"/>
      <c r="DC4" s="6"/>
      <c r="DD4" s="6" t="s">
        <v>226</v>
      </c>
    </row>
    <row r="5" spans="1:108" ht="5.25" customHeight="1" x14ac:dyDescent="0.3">
      <c r="A5" s="3"/>
      <c r="B5" s="3"/>
      <c r="C5" s="3"/>
      <c r="D5" s="3"/>
      <c r="E5" s="3"/>
      <c r="F5" s="3"/>
      <c r="G5" s="3"/>
      <c r="H5" s="4"/>
      <c r="I5" s="3"/>
      <c r="J5" s="4"/>
      <c r="K5" s="3"/>
      <c r="L5" s="3"/>
      <c r="M5" s="4"/>
      <c r="N5" s="3"/>
      <c r="O5" s="3"/>
      <c r="P5" s="3"/>
      <c r="Q5" s="3"/>
      <c r="R5" s="3"/>
      <c r="S5" s="3"/>
      <c r="T5" s="3"/>
      <c r="U5" s="3"/>
      <c r="V5" s="3"/>
      <c r="W5" s="3"/>
      <c r="X5" s="3"/>
      <c r="Y5" s="4"/>
      <c r="Z5" s="3"/>
      <c r="AA5" s="3"/>
      <c r="AB5" s="3"/>
      <c r="AC5" s="3"/>
      <c r="AD5" s="3"/>
      <c r="AE5" s="3"/>
      <c r="AF5" s="3"/>
      <c r="AG5" s="3"/>
      <c r="AH5" s="3"/>
      <c r="AI5" s="3"/>
      <c r="AJ5" s="3"/>
      <c r="AK5" s="3"/>
      <c r="AL5" s="3"/>
      <c r="AM5" s="3"/>
      <c r="AN5" s="3"/>
      <c r="AO5" s="3"/>
      <c r="AP5" s="3"/>
      <c r="AQ5" s="3"/>
      <c r="AR5" s="3"/>
      <c r="AS5" s="3"/>
      <c r="AT5" s="3"/>
      <c r="AU5" s="3"/>
      <c r="AV5" s="3"/>
      <c r="AW5" s="3"/>
      <c r="AX5" s="3"/>
      <c r="AY5" s="3"/>
      <c r="AZ5" s="4"/>
      <c r="BA5" s="4"/>
      <c r="BB5" s="4"/>
      <c r="BD5" s="3"/>
      <c r="BE5" s="3"/>
      <c r="BF5" s="3"/>
      <c r="BG5" s="3"/>
      <c r="BH5" s="3"/>
      <c r="BI5" s="3"/>
      <c r="BJ5" s="3"/>
      <c r="BK5" s="3"/>
      <c r="BL5" s="3"/>
      <c r="BM5" s="3"/>
      <c r="BN5" s="3"/>
      <c r="BO5" s="3"/>
      <c r="BP5" s="3"/>
      <c r="BQ5" s="3"/>
      <c r="BR5" s="3"/>
      <c r="BS5" s="3"/>
      <c r="BT5" s="3"/>
      <c r="BU5" s="3"/>
      <c r="BV5" s="3"/>
      <c r="BW5" s="3"/>
      <c r="BX5" s="3"/>
      <c r="BY5" s="3"/>
      <c r="BZ5" s="3"/>
      <c r="CA5" s="3"/>
      <c r="CB5" s="3"/>
      <c r="CC5" s="3"/>
      <c r="CD5" s="3"/>
      <c r="CE5" s="4"/>
      <c r="CF5" s="3"/>
      <c r="CG5" s="3"/>
      <c r="CH5" s="3"/>
      <c r="CI5" s="3"/>
      <c r="CJ5" s="3"/>
      <c r="CK5" s="3"/>
      <c r="CL5" s="3"/>
      <c r="CM5" s="4"/>
      <c r="CN5" s="4"/>
      <c r="CO5" s="4"/>
      <c r="CP5" s="4"/>
      <c r="CQ5" s="3"/>
      <c r="CR5" s="4"/>
      <c r="CS5" s="4"/>
      <c r="CT5" s="4"/>
      <c r="CU5" s="4"/>
      <c r="CV5" s="4"/>
      <c r="CW5" s="4"/>
      <c r="CX5" s="4"/>
      <c r="CY5" s="4"/>
      <c r="CZ5" s="4"/>
      <c r="DA5" s="4"/>
      <c r="DB5" s="223"/>
      <c r="DD5" s="3"/>
    </row>
    <row r="6" spans="1:108" ht="5.25" customHeight="1" x14ac:dyDescent="0.3">
      <c r="B6" s="1"/>
      <c r="C6" s="1"/>
      <c r="D6" s="1"/>
      <c r="E6" s="1"/>
      <c r="F6" s="1"/>
      <c r="G6" s="1"/>
      <c r="I6" s="1"/>
      <c r="K6" s="1"/>
      <c r="L6" s="1"/>
      <c r="N6" s="1"/>
      <c r="O6" s="1"/>
      <c r="P6" s="1"/>
      <c r="Q6" s="1"/>
      <c r="R6" s="1"/>
      <c r="S6" s="1"/>
      <c r="T6" s="1"/>
      <c r="U6" s="1"/>
      <c r="V6" s="1"/>
      <c r="W6" s="1"/>
      <c r="X6" s="1"/>
      <c r="Z6" s="1"/>
      <c r="AA6" s="1"/>
      <c r="AB6" s="1"/>
      <c r="AC6" s="1"/>
      <c r="AD6" s="1"/>
      <c r="AE6" s="1"/>
      <c r="AF6" s="1"/>
      <c r="AG6" s="1"/>
      <c r="AH6" s="1"/>
      <c r="AI6" s="1"/>
      <c r="AJ6" s="1"/>
      <c r="AK6" s="1"/>
      <c r="AL6" s="1"/>
      <c r="AM6" s="1"/>
      <c r="BD6" s="1"/>
    </row>
    <row r="7" spans="1:108" s="48" customFormat="1" ht="12" customHeight="1" x14ac:dyDescent="0.3">
      <c r="A7" s="172"/>
      <c r="B7" s="172"/>
      <c r="C7" s="172"/>
      <c r="D7" s="172" t="s">
        <v>57</v>
      </c>
      <c r="E7" s="172"/>
      <c r="F7" s="172" t="s">
        <v>58</v>
      </c>
      <c r="G7" s="172"/>
      <c r="H7" s="173"/>
      <c r="I7" s="172"/>
      <c r="J7" s="173"/>
      <c r="K7" s="172" t="s">
        <v>119</v>
      </c>
      <c r="L7" s="174"/>
      <c r="M7" s="173"/>
      <c r="N7" s="172"/>
      <c r="O7" s="172"/>
      <c r="P7" s="172"/>
      <c r="Q7" s="172"/>
      <c r="R7" s="172"/>
      <c r="S7" s="172"/>
      <c r="T7" s="175" t="e">
        <f t="shared" ref="T7:T13" si="0">1-((Q7+R7)/(N7+O7))</f>
        <v>#DIV/0!</v>
      </c>
      <c r="U7" s="175" t="e">
        <f t="shared" ref="U7:U13" si="1">ABS((1-(Q7/N7))-(1-(R7/O7)))</f>
        <v>#DIV/0!</v>
      </c>
      <c r="V7" s="181" t="str">
        <f>IF(AND(N7&lt;&gt;"",O7&lt;&gt;"",Q7&lt;&gt;"",R7&lt;&gt;""),IF(OR(AND($N$1="Conservative",U7&gt;=VLOOKUP(T7,Cutoffs!$A$5:'Cutoffs'!$C$1005,2)),AND($N$1="Liberal",U7&gt;=VLOOKUP(T7,Cutoffs!$A$5:'Cutoffs'!$C$1005,3))),"high","low"),"")</f>
        <v/>
      </c>
      <c r="W7" s="172"/>
      <c r="X7" s="174"/>
      <c r="Y7" s="173"/>
      <c r="Z7" s="172"/>
      <c r="AA7" s="172"/>
      <c r="AB7" s="172"/>
      <c r="AC7" s="174"/>
      <c r="AD7" s="174"/>
      <c r="AE7" s="174"/>
      <c r="AF7" s="172"/>
      <c r="AG7" s="175" t="e">
        <f>1-(IF(AE7&lt;&gt;"",AE7,AC7+AD7)/(Z7+AA7))</f>
        <v>#DIV/0!</v>
      </c>
      <c r="AH7" s="175" t="e">
        <f>IF(AE7&lt;&gt;"",IF((((AE7-AD7)/Z7)-(AD7/AA7))*((AC7/Z7)-((AE7-AC7)/AA7))&gt;0,MIN(ABS(((AE7-AD7)/Z7)-(AD7/AA7)),ABS((AC7/Z7)-((AE7-AC7)/AA7))),0),ABS((AC7/Z7)-(AD7/AA7)))</f>
        <v>#DIV/0!</v>
      </c>
      <c r="AI7" s="175" t="e">
        <f>IF(AE7&lt;&gt;"",MAX(ABS(((AE7-AD7)/Z7)-(AD7/AA7)),ABS((AC7/Z7)-((AE7-AC7)/AA7))),ABS((AC7/Z7)-(AD7/AA7)))</f>
        <v>#DIV/0!</v>
      </c>
      <c r="AJ7" s="181" t="str">
        <f>IF(AND(Z7&lt;&gt;"",AA7&lt;&gt;"",AC7&lt;&gt;"",AD7&lt;&gt;""),IF(OR(AND($N$1="Conservative",AH7&gt;=VLOOKUP(AG7,Cutoffs!$A$5:'Cutoffs'!$C$1005,2)),AND($N$1="Liberal",AH7&gt;=VLOOKUP(AG7,Cutoffs!$A$5:'Cutoffs'!$C$1005,3))),"high",IF(OR(AND($N$1="Conservative",AI7&gt;=VLOOKUP(AG7,Cutoffs!$A$5:'Cutoffs'!$C$1005,2)),AND($N$1="Liberal",AI7&gt;=VLOOKUP(AG7,Cutoffs!$A$5:'Cutoffs'!$C$1005,3))),"AQ","low")),"")</f>
        <v/>
      </c>
      <c r="AK7" s="172"/>
      <c r="AL7" s="172" t="s">
        <v>119</v>
      </c>
      <c r="AM7" s="172" t="s">
        <v>33</v>
      </c>
      <c r="AN7" s="176"/>
      <c r="AO7" s="176"/>
      <c r="AP7" s="172" t="str">
        <f t="shared" ref="AP7:AP23" si="2">IF(AC7="","",AC7)</f>
        <v/>
      </c>
      <c r="AQ7" s="172"/>
      <c r="AR7" s="176"/>
      <c r="AS7" s="176"/>
      <c r="AT7" s="172" t="str">
        <f t="shared" ref="AT7:AT23" si="3">IF(AD7="","",AD7)</f>
        <v/>
      </c>
      <c r="AU7" s="172"/>
      <c r="AV7" s="177">
        <f t="shared" ref="AV7:AV13" si="4">IF(AT7="",0,AP7+AT7)</f>
        <v>0</v>
      </c>
      <c r="AW7" s="176">
        <f t="shared" ref="AW7:AW13" si="5">AN7-AR7</f>
        <v>0</v>
      </c>
      <c r="AX7" s="176">
        <f t="shared" ref="AX7:AX13" si="6">IF(AV7=0,0,SQRT(((AP7-1)*(AO7^2)+(AT7-1)*(AS7^2))/(AV7-2)))</f>
        <v>0</v>
      </c>
      <c r="AY7" s="176" t="str">
        <f t="shared" ref="AY7:AY23" si="7">IF(AW7=0,"",IF(H7="y",LN((AN7*(1-AR7))/(AR7*(1-AN7)))/1.65,AW7/AX7))</f>
        <v/>
      </c>
      <c r="AZ7" s="178" t="str">
        <f t="shared" ref="AZ7:AZ13" si="8">IF(AY7="","",AY7*(1-(3/(4*(AV7)-9))))</f>
        <v/>
      </c>
      <c r="BA7" s="179" t="str">
        <f t="shared" ref="BA7:BA13" si="9">IF(AZ7="","",IF(ABS(AZ7)&gt;0.25,"No",IF(ABS(AZ7)&lt;=0.05,"Yes","Adj")))</f>
        <v/>
      </c>
      <c r="BB7" s="173"/>
      <c r="BC7" s="172" t="s">
        <v>119</v>
      </c>
      <c r="BD7" s="174"/>
      <c r="BE7" s="176"/>
      <c r="BF7" s="176"/>
      <c r="BG7" s="51" t="str">
        <f t="shared" ref="BG7:BG23" si="10">IF(AND(ISNUMBER(BE7),ISNUMBER(BF7)),BF7/SQRT(AC7)," ")</f>
        <v xml:space="preserve"> </v>
      </c>
      <c r="BH7" s="176"/>
      <c r="BI7" s="51" t="str">
        <f>IF(AND(OR($H7="y",$H7="yes"),ISNUMBER(BE7)), SQRT(BE7*(1-BE7))," ")</f>
        <v xml:space="preserve"> </v>
      </c>
      <c r="BJ7" s="48" t="str">
        <f t="shared" ref="BJ7:BJ23" si="11">IF(AC7="","",AC7)</f>
        <v/>
      </c>
      <c r="BK7" s="48" t="str">
        <f t="shared" ref="BK7:BK23" si="12">IF(Q7="","",Q7)</f>
        <v/>
      </c>
      <c r="BM7" s="176"/>
      <c r="BN7" s="176"/>
      <c r="BO7" s="51" t="str">
        <f t="shared" ref="BO7:BO23" si="13">IF(AND(ISNUMBER(BM7),ISNUMBER(BN7)),BN7/SQRT(AD7)," ")</f>
        <v xml:space="preserve"> </v>
      </c>
      <c r="BP7" s="176"/>
      <c r="BQ7" s="51" t="str">
        <f>IF(AND(OR($H7="y",$H7="yes"),ISNUMBER(BM7)), SQRT(BM7*(1-BM7))," ")</f>
        <v xml:space="preserve"> </v>
      </c>
      <c r="BR7" s="48" t="str">
        <f t="shared" ref="BR7:BR23" si="14">IF(AD7="","",AD7)</f>
        <v/>
      </c>
      <c r="BS7" s="48" t="str">
        <f t="shared" ref="BS7:BS23" si="15">IF(R7="","",R7)</f>
        <v/>
      </c>
      <c r="BU7" s="48" t="str">
        <f t="shared" ref="BU7:BU13" si="16">IF(ISNUMBER(BW7),BW7/BV7,IF(AND(ISNUMBER(BG7),ISNUMBER(BO7),ISNUMBER(CM7)),CM7/SQRT(BG7^2+BO7^2)," "))</f>
        <v xml:space="preserve"> </v>
      </c>
      <c r="BV7" s="172"/>
      <c r="BW7" s="172"/>
      <c r="BX7" s="172"/>
      <c r="BY7" s="172"/>
      <c r="BZ7" s="172"/>
      <c r="CA7" s="49" t="str">
        <f t="shared" ref="CA7:CA13" si="17">IF(BZ7="","",IF(BZ7&lt;=0.05,"y","n"))</f>
        <v/>
      </c>
      <c r="CB7" s="176"/>
      <c r="CC7" s="53"/>
      <c r="CD7" s="53"/>
      <c r="CE7" s="49"/>
      <c r="CG7" s="50" t="e">
        <f t="shared" ref="CG7:CG23" si="18">BJ7+BR7</f>
        <v>#VALUE!</v>
      </c>
      <c r="CH7" s="51">
        <f t="shared" ref="CH7:CH23" si="19">BE7-BM7</f>
        <v>0</v>
      </c>
      <c r="CI7" s="51" t="e">
        <f t="shared" ref="CI7:CI23" si="20">SQRT(((BJ7-1)*(BI7^2)+(BR7-1)*(BQ7^2))/(CG7-2))</f>
        <v>#VALUE!</v>
      </c>
      <c r="CJ7" s="51" t="e">
        <f t="shared" ref="CJ7:CJ23" si="21">IF(CG7=0,"",SQRT((CG7)/(BJ7*BR7)))</f>
        <v>#VALUE!</v>
      </c>
      <c r="CK7" s="51" t="str">
        <f>IF(BD7="","",IF(BD7=$DB$6,LN((BE7*(1-BM7))/(BM7*(1-BE7)))/1.65,IF(BD7=$DB$5,BW7/CI7,IF(BD7=$DB$4,SQRT(#REF!*(1-#REF!^2))*CJ7,IF(BD7=$DB$3,(CH7-#REF!*AW7)/CI7,IF(BD7=$DB$2,(CH7-AW7)/CI7,IF(BD7=#REF!,(BH7-BP7)/CI7,IF(BD7=#REF!,BW7/CI7,IF(BD7=#REF!,SQRT(ABS(#REF!))*CJ7,IF(BD7=#REF!,BU7*CJ7,CH7/CI7))))))))))</f>
        <v/>
      </c>
      <c r="CL7" s="51" t="str">
        <f>IF(CE7="y",IF(AND(BD7=#REF!,CC7="n"),(CH7-AW7)/CI7,IF(OR(AND(BD7=#REF!,CC7="y"),BD7=DB$6),CK7-AY7,CK7)),CK7)</f>
        <v/>
      </c>
      <c r="CM7" s="52" t="str">
        <f>IF(BD7="","",IF(BD7=#REF!,BE7-BM7,IF(BD7=#REF!,BH7-BP7,IF(BW7&lt;&gt;"",BW7,””))))</f>
        <v/>
      </c>
      <c r="CN7" s="52" t="str">
        <f t="shared" ref="CN7:CN13" si="22">IF(IFERROR(CL7,"")="","",CL7*(1-(3/(4*(CG7)-9))))</f>
        <v/>
      </c>
      <c r="CO7" s="54" t="str">
        <f t="shared" ref="CO7:CO13" si="23">IF(CN7="","",(NORMSDIST(CN7)-0.5)*100)</f>
        <v/>
      </c>
      <c r="CP7" s="49"/>
      <c r="CQ7" s="180" t="s">
        <v>59</v>
      </c>
      <c r="CR7" s="52"/>
      <c r="CS7" s="49" t="e">
        <f t="shared" ref="CS7:CS23" si="24">BK7+BS7</f>
        <v>#VALUE!</v>
      </c>
      <c r="CT7" s="49" t="str">
        <f t="shared" ref="CT7:CT13" si="25">IF(CN7="","",ABS(CN7/CJ7))</f>
        <v/>
      </c>
      <c r="CU7" s="49" t="str">
        <f t="shared" ref="CU7:CU13" si="26">IF(CR7="","",CT7*SQRT(((CG7-2)-2*(CG7/CS7-1)*CR7)/((CG7-2)*(1+(CG7/CS7-1)*CR7))))</f>
        <v/>
      </c>
      <c r="CV7" s="49" t="str">
        <f t="shared" ref="CV7:CV13" si="27">IF(CR7="","",((CG7-2)-2*(CG7/CS7-1)*CR7)^2/((CG7-2)*(1-CR7)^2+(CG7/CS7)*(CG7-2*CG7/CS7)*CR7^2+2*(CG7-2*CG7/CS7)*CR7*(1-CR7)))</f>
        <v/>
      </c>
      <c r="CW7" s="52" t="str">
        <f t="shared" ref="CW7:CW23" si="28">IF(AND(CQ7="y",ISNUMBER(BZ7)),BZ7,IF(ISNUMBER(BU7),TDIST(ABS(BU7),SUM(AC7:AD7)-2,2),"-"))</f>
        <v>-</v>
      </c>
      <c r="CX7" s="52">
        <f t="shared" ref="CX7:CX13" si="29">IF(CQ7="y",BZ7,CW7)</f>
        <v>0</v>
      </c>
      <c r="CY7" s="49" t="str">
        <f t="shared" ref="CY7:CY23" si="30">IF($B7="","",COUNTIF($B$7:$B$23,$B7))</f>
        <v/>
      </c>
      <c r="CZ7" s="180"/>
      <c r="DA7" s="78" t="str">
        <f t="shared" ref="DA7:DA13" si="31">IF(CZ7="","",0.05*CZ7/CY7)</f>
        <v/>
      </c>
      <c r="DB7" s="1"/>
      <c r="DD7" s="185"/>
    </row>
    <row r="8" spans="1:108" s="48" customFormat="1" x14ac:dyDescent="0.3">
      <c r="A8" s="172"/>
      <c r="B8" s="172"/>
      <c r="C8" s="172"/>
      <c r="D8" s="172" t="s">
        <v>57</v>
      </c>
      <c r="E8" s="172"/>
      <c r="F8" s="172" t="s">
        <v>58</v>
      </c>
      <c r="G8" s="172"/>
      <c r="H8" s="173"/>
      <c r="I8" s="172"/>
      <c r="J8" s="173"/>
      <c r="K8" s="172" t="s">
        <v>119</v>
      </c>
      <c r="L8" s="174"/>
      <c r="M8" s="173"/>
      <c r="N8" s="172"/>
      <c r="O8" s="172"/>
      <c r="P8" s="172"/>
      <c r="Q8" s="172"/>
      <c r="R8" s="172"/>
      <c r="S8" s="172"/>
      <c r="T8" s="175" t="e">
        <f t="shared" si="0"/>
        <v>#DIV/0!</v>
      </c>
      <c r="U8" s="175" t="e">
        <f t="shared" si="1"/>
        <v>#DIV/0!</v>
      </c>
      <c r="V8" s="181" t="str">
        <f>IF(AND(N8&lt;&gt;"",O8&lt;&gt;"",Q8&lt;&gt;"",R8&lt;&gt;""),IF(OR(AND($N$1="Conservative",U8&gt;=VLOOKUP(T8,Cutoffs!$A$5:'Cutoffs'!$C$1005,2)),AND($N$1="Liberal",U8&gt;=VLOOKUP(T8,Cutoffs!$A$5:'Cutoffs'!$C$1005,3))),"high","low"),"")</f>
        <v/>
      </c>
      <c r="W8" s="172"/>
      <c r="X8" s="174"/>
      <c r="Y8" s="173"/>
      <c r="Z8" s="172"/>
      <c r="AA8" s="172"/>
      <c r="AB8" s="172"/>
      <c r="AC8" s="174"/>
      <c r="AD8" s="174"/>
      <c r="AE8" s="174"/>
      <c r="AF8" s="172"/>
      <c r="AG8" s="175" t="e">
        <f t="shared" ref="AG8:AG23" si="32">1-(IF(AE8&lt;&gt;"",AE8,AC8+AD8)/(Z8+AA8))</f>
        <v>#DIV/0!</v>
      </c>
      <c r="AH8" s="175" t="e">
        <f t="shared" ref="AH8:AH23" si="33">IF(AE8&lt;&gt;"",IF((((AE8-AD8)/Z8)-(AD8/AA8))*((AC8/Z8)-((AE8-AC8)/AA8))&gt;0,MIN(ABS(((AE8-AD8)/Z8)-(AD8/AA8)),ABS((AC8/Z8)-((AE8-AC8)/AA8))),0),ABS((AC8/Z8)-(AD8/AA8)))</f>
        <v>#DIV/0!</v>
      </c>
      <c r="AI8" s="175" t="e">
        <f t="shared" ref="AI8:AI23" si="34">IF(AE8&lt;&gt;"",MAX(ABS(((AE8-AD8)/Z8)-(AD8/AA8)),ABS((AC8/Z8)-((AE8-AC8)/AA8))),ABS((AC8/Z8)-(AD8/AA8)))</f>
        <v>#DIV/0!</v>
      </c>
      <c r="AJ8" s="181" t="str">
        <f>IF(AND(Z8&lt;&gt;"",AA8&lt;&gt;"",AC8&lt;&gt;"",AD8&lt;&gt;""),IF(OR(AND($N$1="Conservative",AH8&gt;=VLOOKUP(AG8,Cutoffs!$A$5:'Cutoffs'!$C$1005,2)),AND($N$1="Liberal",AH8&gt;=VLOOKUP(AG8,Cutoffs!$A$5:'Cutoffs'!$C$1005,3))),"high","low"),"")</f>
        <v/>
      </c>
      <c r="AK8" s="172"/>
      <c r="AL8" s="172" t="s">
        <v>119</v>
      </c>
      <c r="AM8" s="172" t="s">
        <v>33</v>
      </c>
      <c r="AN8" s="176"/>
      <c r="AO8" s="176"/>
      <c r="AP8" s="172" t="str">
        <f t="shared" si="2"/>
        <v/>
      </c>
      <c r="AQ8" s="172"/>
      <c r="AR8" s="176"/>
      <c r="AS8" s="176"/>
      <c r="AT8" s="172" t="str">
        <f t="shared" si="3"/>
        <v/>
      </c>
      <c r="AU8" s="172"/>
      <c r="AV8" s="177">
        <f t="shared" si="4"/>
        <v>0</v>
      </c>
      <c r="AW8" s="176">
        <f t="shared" si="5"/>
        <v>0</v>
      </c>
      <c r="AX8" s="176">
        <f t="shared" si="6"/>
        <v>0</v>
      </c>
      <c r="AY8" s="176" t="str">
        <f t="shared" si="7"/>
        <v/>
      </c>
      <c r="AZ8" s="178" t="str">
        <f t="shared" si="8"/>
        <v/>
      </c>
      <c r="BA8" s="179" t="str">
        <f t="shared" si="9"/>
        <v/>
      </c>
      <c r="BB8" s="173"/>
      <c r="BC8" s="172" t="s">
        <v>119</v>
      </c>
      <c r="BD8" s="174"/>
      <c r="BE8" s="176"/>
      <c r="BF8" s="176"/>
      <c r="BG8" s="51" t="str">
        <f t="shared" si="10"/>
        <v xml:space="preserve"> </v>
      </c>
      <c r="BH8" s="176"/>
      <c r="BI8" s="51" t="str">
        <f t="shared" ref="BI8:BI23" si="35">IF(AND(OR($H8="y",$H8="yes"),ISNUMBER(BE8)), SQRT(BE8*(1-BE8))," ")</f>
        <v xml:space="preserve"> </v>
      </c>
      <c r="BJ8" s="48" t="str">
        <f t="shared" si="11"/>
        <v/>
      </c>
      <c r="BK8" s="48" t="str">
        <f t="shared" si="12"/>
        <v/>
      </c>
      <c r="BM8" s="176"/>
      <c r="BN8" s="176"/>
      <c r="BO8" s="51" t="str">
        <f t="shared" si="13"/>
        <v xml:space="preserve"> </v>
      </c>
      <c r="BP8" s="176"/>
      <c r="BQ8" s="51" t="str">
        <f t="shared" ref="BQ8:BQ23" si="36">IF(AND(OR($H8="y",$H8="yes"),ISNUMBER(BM8)), SQRT(BM8*(1-BM8))," ")</f>
        <v xml:space="preserve"> </v>
      </c>
      <c r="BR8" s="48" t="str">
        <f t="shared" si="14"/>
        <v/>
      </c>
      <c r="BS8" s="48" t="str">
        <f t="shared" si="15"/>
        <v/>
      </c>
      <c r="BU8" s="48" t="str">
        <f t="shared" si="16"/>
        <v xml:space="preserve"> </v>
      </c>
      <c r="BV8" s="172"/>
      <c r="BW8" s="172"/>
      <c r="BX8" s="172"/>
      <c r="BY8" s="172"/>
      <c r="BZ8" s="172"/>
      <c r="CA8" s="49" t="str">
        <f t="shared" si="17"/>
        <v/>
      </c>
      <c r="CB8" s="176"/>
      <c r="CC8" s="53"/>
      <c r="CD8" s="53"/>
      <c r="CE8" s="49"/>
      <c r="CG8" s="50" t="e">
        <f t="shared" si="18"/>
        <v>#VALUE!</v>
      </c>
      <c r="CH8" s="51">
        <f t="shared" si="19"/>
        <v>0</v>
      </c>
      <c r="CI8" s="51" t="e">
        <f t="shared" si="20"/>
        <v>#VALUE!</v>
      </c>
      <c r="CJ8" s="51" t="e">
        <f t="shared" si="21"/>
        <v>#VALUE!</v>
      </c>
      <c r="CK8" s="51" t="str">
        <f>IF(BD8="","",IF(BD8=$DB$6,LN((BE8*(1-BM8))/(BM8*(1-BE8)))/1.65,IF(BD8=$DB$5,BW8/CI8,IF(BD8=$DB$4,SQRT(#REF!*(1-#REF!^2))*CJ8,IF(BD8=$DB$3,(CH8-#REF!*AW8)/CI8,IF(BD8=$DB$2,(CH8-AW8)/CI8,IF(BD8=#REF!,(BH8-BP8)/CI8,IF(BD8=#REF!,BW8/CI8,IF(BD8=#REF!,SQRT(ABS(#REF!))*CJ8,IF(BD8=#REF!,BU8*CJ8,CH8/CI8))))))))))</f>
        <v/>
      </c>
      <c r="CL8" s="51" t="str">
        <f>IF(CE8="y",IF(AND(BD8=#REF!,CC8="n"),(CH8-AW8)/CI8,IF(OR(AND(BD8=#REF!,CC8="y"),BD8=DB$6),CK8-AY8,CK8)),CK8)</f>
        <v/>
      </c>
      <c r="CM8" s="52" t="str">
        <f>IF(BD8="","",IF(BD8=#REF!,BE8-BM8,IF(BD8=#REF!,BH8-BP8,IF(BW8&lt;&gt;"",BW8,””))))</f>
        <v/>
      </c>
      <c r="CN8" s="52" t="str">
        <f t="shared" si="22"/>
        <v/>
      </c>
      <c r="CO8" s="54" t="str">
        <f t="shared" si="23"/>
        <v/>
      </c>
      <c r="CP8" s="49"/>
      <c r="CQ8" s="180" t="s">
        <v>59</v>
      </c>
      <c r="CR8" s="52"/>
      <c r="CS8" s="49" t="e">
        <f t="shared" si="24"/>
        <v>#VALUE!</v>
      </c>
      <c r="CT8" s="49" t="str">
        <f t="shared" si="25"/>
        <v/>
      </c>
      <c r="CU8" s="49" t="str">
        <f t="shared" si="26"/>
        <v/>
      </c>
      <c r="CV8" s="49" t="str">
        <f t="shared" si="27"/>
        <v/>
      </c>
      <c r="CW8" s="52" t="str">
        <f t="shared" si="28"/>
        <v>-</v>
      </c>
      <c r="CX8" s="52">
        <f t="shared" si="29"/>
        <v>0</v>
      </c>
      <c r="CY8" s="49" t="str">
        <f t="shared" si="30"/>
        <v/>
      </c>
      <c r="CZ8" s="180"/>
      <c r="DA8" s="78" t="str">
        <f t="shared" si="31"/>
        <v/>
      </c>
      <c r="DD8" s="185"/>
    </row>
    <row r="9" spans="1:108" s="48" customFormat="1" x14ac:dyDescent="0.3">
      <c r="A9" s="172"/>
      <c r="B9" s="172"/>
      <c r="C9" s="172"/>
      <c r="D9" s="172" t="s">
        <v>57</v>
      </c>
      <c r="E9" s="172"/>
      <c r="F9" s="172" t="s">
        <v>58</v>
      </c>
      <c r="G9" s="172"/>
      <c r="H9" s="173"/>
      <c r="I9" s="172"/>
      <c r="J9" s="173"/>
      <c r="K9" s="172" t="s">
        <v>119</v>
      </c>
      <c r="L9" s="174"/>
      <c r="M9" s="173"/>
      <c r="N9" s="172"/>
      <c r="O9" s="172"/>
      <c r="P9" s="172"/>
      <c r="Q9" s="172"/>
      <c r="R9" s="172"/>
      <c r="S9" s="172"/>
      <c r="T9" s="175" t="e">
        <f t="shared" si="0"/>
        <v>#DIV/0!</v>
      </c>
      <c r="U9" s="175" t="e">
        <f t="shared" si="1"/>
        <v>#DIV/0!</v>
      </c>
      <c r="V9" s="181" t="str">
        <f>IF(AND(N9&lt;&gt;"",O9&lt;&gt;"",Q9&lt;&gt;"",R9&lt;&gt;""),IF(OR(AND($N$1="Conservative",U9&gt;=VLOOKUP(T9,Cutoffs!$A$5:'Cutoffs'!$C$1005,2)),AND($N$1="Liberal",U9&gt;=VLOOKUP(T9,Cutoffs!$A$5:'Cutoffs'!$C$1005,3))),"high","low"),"")</f>
        <v/>
      </c>
      <c r="W9" s="172"/>
      <c r="X9" s="174"/>
      <c r="Y9" s="173"/>
      <c r="Z9" s="172"/>
      <c r="AA9" s="172"/>
      <c r="AB9" s="172"/>
      <c r="AC9" s="174"/>
      <c r="AD9" s="174"/>
      <c r="AE9" s="174"/>
      <c r="AF9" s="172"/>
      <c r="AG9" s="175" t="e">
        <f t="shared" si="32"/>
        <v>#DIV/0!</v>
      </c>
      <c r="AH9" s="175" t="e">
        <f t="shared" si="33"/>
        <v>#DIV/0!</v>
      </c>
      <c r="AI9" s="175" t="e">
        <f t="shared" si="34"/>
        <v>#DIV/0!</v>
      </c>
      <c r="AJ9" s="181" t="str">
        <f>IF(AND(Z9&lt;&gt;"",AA9&lt;&gt;"",AC9&lt;&gt;"",AD9&lt;&gt;""),IF(OR(AND($N$1="Conservative",AH9&gt;=VLOOKUP(AG9,Cutoffs!$A$5:'Cutoffs'!$C$1005,2)),AND($N$1="Liberal",AH9&gt;=VLOOKUP(AG9,Cutoffs!$A$5:'Cutoffs'!$C$1005,3))),"high","low"),"")</f>
        <v/>
      </c>
      <c r="AK9" s="172"/>
      <c r="AL9" s="172" t="s">
        <v>119</v>
      </c>
      <c r="AM9" s="172" t="s">
        <v>33</v>
      </c>
      <c r="AN9" s="176"/>
      <c r="AO9" s="176"/>
      <c r="AP9" s="172" t="str">
        <f t="shared" si="2"/>
        <v/>
      </c>
      <c r="AQ9" s="172"/>
      <c r="AR9" s="176"/>
      <c r="AS9" s="176"/>
      <c r="AT9" s="172" t="str">
        <f t="shared" si="3"/>
        <v/>
      </c>
      <c r="AU9" s="172"/>
      <c r="AV9" s="177">
        <f t="shared" si="4"/>
        <v>0</v>
      </c>
      <c r="AW9" s="176">
        <f t="shared" si="5"/>
        <v>0</v>
      </c>
      <c r="AX9" s="176">
        <f t="shared" si="6"/>
        <v>0</v>
      </c>
      <c r="AY9" s="176" t="str">
        <f t="shared" si="7"/>
        <v/>
      </c>
      <c r="AZ9" s="178" t="str">
        <f t="shared" si="8"/>
        <v/>
      </c>
      <c r="BA9" s="179" t="str">
        <f t="shared" si="9"/>
        <v/>
      </c>
      <c r="BB9" s="173"/>
      <c r="BC9" s="172" t="s">
        <v>119</v>
      </c>
      <c r="BD9" s="174"/>
      <c r="BE9" s="176"/>
      <c r="BF9" s="176"/>
      <c r="BG9" s="51" t="str">
        <f t="shared" si="10"/>
        <v xml:space="preserve"> </v>
      </c>
      <c r="BH9" s="176"/>
      <c r="BI9" s="51" t="str">
        <f t="shared" si="35"/>
        <v xml:space="preserve"> </v>
      </c>
      <c r="BJ9" s="48" t="str">
        <f t="shared" si="11"/>
        <v/>
      </c>
      <c r="BK9" s="48" t="str">
        <f t="shared" si="12"/>
        <v/>
      </c>
      <c r="BM9" s="176"/>
      <c r="BN9" s="176"/>
      <c r="BO9" s="51" t="str">
        <f t="shared" si="13"/>
        <v xml:space="preserve"> </v>
      </c>
      <c r="BP9" s="176"/>
      <c r="BQ9" s="51" t="str">
        <f t="shared" si="36"/>
        <v xml:space="preserve"> </v>
      </c>
      <c r="BR9" s="48" t="str">
        <f t="shared" si="14"/>
        <v/>
      </c>
      <c r="BS9" s="48" t="str">
        <f t="shared" si="15"/>
        <v/>
      </c>
      <c r="BU9" s="48" t="str">
        <f t="shared" si="16"/>
        <v xml:space="preserve"> </v>
      </c>
      <c r="BV9" s="172"/>
      <c r="BW9" s="172"/>
      <c r="BX9" s="172"/>
      <c r="BY9" s="172"/>
      <c r="BZ9" s="172"/>
      <c r="CA9" s="49" t="str">
        <f t="shared" si="17"/>
        <v/>
      </c>
      <c r="CB9" s="176"/>
      <c r="CC9" s="53"/>
      <c r="CD9" s="53"/>
      <c r="CE9" s="49"/>
      <c r="CG9" s="50" t="e">
        <f t="shared" si="18"/>
        <v>#VALUE!</v>
      </c>
      <c r="CH9" s="51">
        <f t="shared" si="19"/>
        <v>0</v>
      </c>
      <c r="CI9" s="51" t="e">
        <f t="shared" si="20"/>
        <v>#VALUE!</v>
      </c>
      <c r="CJ9" s="51" t="e">
        <f t="shared" si="21"/>
        <v>#VALUE!</v>
      </c>
      <c r="CK9" s="51" t="str">
        <f>IF(BD9="","",IF(BD9=$DB$6,LN((BE9*(1-BM9))/(BM9*(1-BE9)))/1.65,IF(BD9=$DB$5,BW9/CI9,IF(BD9=$DB$4,SQRT(#REF!*(1-#REF!^2))*CJ9,IF(BD9=$DB$3,(CH9-#REF!*AW9)/CI9,IF(BD9=$DB$2,(CH9-AW9)/CI9,IF(BD9=#REF!,(BH9-BP9)/CI9,IF(BD9=#REF!,BW9/CI9,IF(BD9=#REF!,SQRT(ABS(#REF!))*CJ9,IF(BD9=#REF!,BU9*CJ9,CH9/CI9))))))))))</f>
        <v/>
      </c>
      <c r="CL9" s="51" t="str">
        <f>IF(CE9="y",IF(AND(BD9=#REF!,CC9="n"),(CH9-AW9)/CI9,IF(OR(AND(BD9=#REF!,CC9="y"),BD9=DB$6),CK9-AY9,CK9)),CK9)</f>
        <v/>
      </c>
      <c r="CM9" s="52" t="str">
        <f>IF(BD9="","",IF(BD9=#REF!,BE9-BM9,IF(BD9=#REF!,BH9-BP9,IF(BW9&lt;&gt;"",BW9,””))))</f>
        <v/>
      </c>
      <c r="CN9" s="52" t="str">
        <f t="shared" si="22"/>
        <v/>
      </c>
      <c r="CO9" s="54" t="str">
        <f t="shared" si="23"/>
        <v/>
      </c>
      <c r="CP9" s="49"/>
      <c r="CQ9" s="180" t="s">
        <v>59</v>
      </c>
      <c r="CR9" s="52"/>
      <c r="CS9" s="49" t="e">
        <f t="shared" si="24"/>
        <v>#VALUE!</v>
      </c>
      <c r="CT9" s="49" t="str">
        <f t="shared" si="25"/>
        <v/>
      </c>
      <c r="CU9" s="49" t="str">
        <f t="shared" si="26"/>
        <v/>
      </c>
      <c r="CV9" s="49" t="str">
        <f t="shared" si="27"/>
        <v/>
      </c>
      <c r="CW9" s="52" t="str">
        <f t="shared" si="28"/>
        <v>-</v>
      </c>
      <c r="CX9" s="52">
        <f t="shared" si="29"/>
        <v>0</v>
      </c>
      <c r="CY9" s="49" t="str">
        <f t="shared" si="30"/>
        <v/>
      </c>
      <c r="CZ9" s="180"/>
      <c r="DA9" s="78" t="str">
        <f t="shared" si="31"/>
        <v/>
      </c>
      <c r="DD9" s="185"/>
    </row>
    <row r="10" spans="1:108" s="48" customFormat="1" x14ac:dyDescent="0.3">
      <c r="A10" s="172"/>
      <c r="B10" s="172"/>
      <c r="C10" s="172"/>
      <c r="D10" s="172" t="s">
        <v>57</v>
      </c>
      <c r="E10" s="172"/>
      <c r="F10" s="172" t="s">
        <v>58</v>
      </c>
      <c r="G10" s="172"/>
      <c r="H10" s="173"/>
      <c r="I10" s="172"/>
      <c r="J10" s="173"/>
      <c r="K10" s="172" t="s">
        <v>119</v>
      </c>
      <c r="L10" s="174"/>
      <c r="M10" s="173"/>
      <c r="N10" s="172"/>
      <c r="O10" s="172"/>
      <c r="P10" s="172"/>
      <c r="Q10" s="172"/>
      <c r="R10" s="172"/>
      <c r="S10" s="172"/>
      <c r="T10" s="175" t="e">
        <f t="shared" si="0"/>
        <v>#DIV/0!</v>
      </c>
      <c r="U10" s="175" t="e">
        <f t="shared" si="1"/>
        <v>#DIV/0!</v>
      </c>
      <c r="V10" s="181" t="str">
        <f>IF(AND(N10&lt;&gt;"",O10&lt;&gt;"",Q10&lt;&gt;"",R10&lt;&gt;""),IF(OR(AND($N$1="Conservative",U10&gt;=VLOOKUP(T10,Cutoffs!$A$5:'Cutoffs'!$C$1005,2)),AND($N$1="Liberal",U10&gt;=VLOOKUP(T10,Cutoffs!$A$5:'Cutoffs'!$C$1005,3))),"high","low"),"")</f>
        <v/>
      </c>
      <c r="W10" s="172"/>
      <c r="X10" s="174"/>
      <c r="Y10" s="173"/>
      <c r="Z10" s="172"/>
      <c r="AA10" s="172"/>
      <c r="AB10" s="172"/>
      <c r="AC10" s="174"/>
      <c r="AD10" s="174"/>
      <c r="AE10" s="174"/>
      <c r="AF10" s="172"/>
      <c r="AG10" s="175" t="e">
        <f t="shared" si="32"/>
        <v>#DIV/0!</v>
      </c>
      <c r="AH10" s="175" t="e">
        <f t="shared" si="33"/>
        <v>#DIV/0!</v>
      </c>
      <c r="AI10" s="175" t="e">
        <f t="shared" si="34"/>
        <v>#DIV/0!</v>
      </c>
      <c r="AJ10" s="181" t="str">
        <f>IF(AND(Z10&lt;&gt;"",AA10&lt;&gt;"",AC10&lt;&gt;"",AD10&lt;&gt;""),IF(OR(AND($N$1="Conservative",AH10&gt;=VLOOKUP(AG10,Cutoffs!$A$5:'Cutoffs'!$C$1005,2)),AND($N$1="Liberal",AH10&gt;=VLOOKUP(AG10,Cutoffs!$A$5:'Cutoffs'!$C$1005,3))),"high","low"),"")</f>
        <v/>
      </c>
      <c r="AK10" s="172"/>
      <c r="AL10" s="172" t="s">
        <v>119</v>
      </c>
      <c r="AM10" s="172" t="s">
        <v>33</v>
      </c>
      <c r="AN10" s="176"/>
      <c r="AO10" s="176"/>
      <c r="AP10" s="172" t="str">
        <f t="shared" si="2"/>
        <v/>
      </c>
      <c r="AQ10" s="172"/>
      <c r="AR10" s="176"/>
      <c r="AS10" s="176"/>
      <c r="AT10" s="172" t="str">
        <f t="shared" si="3"/>
        <v/>
      </c>
      <c r="AU10" s="172"/>
      <c r="AV10" s="177">
        <f t="shared" si="4"/>
        <v>0</v>
      </c>
      <c r="AW10" s="176">
        <f t="shared" si="5"/>
        <v>0</v>
      </c>
      <c r="AX10" s="176">
        <f t="shared" si="6"/>
        <v>0</v>
      </c>
      <c r="AY10" s="176" t="str">
        <f t="shared" si="7"/>
        <v/>
      </c>
      <c r="AZ10" s="178" t="str">
        <f t="shared" si="8"/>
        <v/>
      </c>
      <c r="BA10" s="179" t="str">
        <f t="shared" si="9"/>
        <v/>
      </c>
      <c r="BB10" s="173"/>
      <c r="BC10" s="172" t="s">
        <v>119</v>
      </c>
      <c r="BD10" s="174"/>
      <c r="BE10" s="176"/>
      <c r="BF10" s="176"/>
      <c r="BG10" s="51" t="str">
        <f t="shared" si="10"/>
        <v xml:space="preserve"> </v>
      </c>
      <c r="BH10" s="176"/>
      <c r="BI10" s="51" t="str">
        <f t="shared" si="35"/>
        <v xml:space="preserve"> </v>
      </c>
      <c r="BJ10" s="48" t="str">
        <f t="shared" si="11"/>
        <v/>
      </c>
      <c r="BK10" s="48" t="str">
        <f t="shared" si="12"/>
        <v/>
      </c>
      <c r="BM10" s="176"/>
      <c r="BN10" s="176"/>
      <c r="BO10" s="51" t="str">
        <f t="shared" si="13"/>
        <v xml:space="preserve"> </v>
      </c>
      <c r="BP10" s="176"/>
      <c r="BQ10" s="51" t="str">
        <f t="shared" si="36"/>
        <v xml:space="preserve"> </v>
      </c>
      <c r="BR10" s="48" t="str">
        <f t="shared" si="14"/>
        <v/>
      </c>
      <c r="BS10" s="48" t="str">
        <f t="shared" si="15"/>
        <v/>
      </c>
      <c r="BU10" s="48" t="str">
        <f t="shared" si="16"/>
        <v xml:space="preserve"> </v>
      </c>
      <c r="BV10" s="172"/>
      <c r="BW10" s="172"/>
      <c r="BX10" s="172"/>
      <c r="BY10" s="172"/>
      <c r="BZ10" s="172"/>
      <c r="CA10" s="49" t="str">
        <f t="shared" si="17"/>
        <v/>
      </c>
      <c r="CB10" s="176"/>
      <c r="CC10" s="53"/>
      <c r="CD10" s="53"/>
      <c r="CE10" s="49"/>
      <c r="CG10" s="50" t="e">
        <f t="shared" si="18"/>
        <v>#VALUE!</v>
      </c>
      <c r="CH10" s="51">
        <f t="shared" si="19"/>
        <v>0</v>
      </c>
      <c r="CI10" s="51" t="e">
        <f t="shared" si="20"/>
        <v>#VALUE!</v>
      </c>
      <c r="CJ10" s="51" t="e">
        <f t="shared" si="21"/>
        <v>#VALUE!</v>
      </c>
      <c r="CK10" s="51" t="str">
        <f>IF(BD10="","",IF(BD10=$DB$6,LN((BE10*(1-BM10))/(BM10*(1-BE10)))/1.65,IF(BD10=$DB$5,BW10/CI10,IF(BD10=$DB$4,SQRT(#REF!*(1-#REF!^2))*CJ10,IF(BD10=$DB$3,(CH10-#REF!*AW10)/CI10,IF(BD10=$DB$2,(CH10-AW10)/CI10,IF(BD10=#REF!,(BH10-BP10)/CI10,IF(BD10=#REF!,BW10/CI10,IF(BD10=#REF!,SQRT(ABS(#REF!))*CJ10,IF(BD10=#REF!,BU10*CJ10,CH10/CI10))))))))))</f>
        <v/>
      </c>
      <c r="CL10" s="51" t="str">
        <f>IF(CE10="y",IF(AND(BD10=#REF!,CC10="n"),(CH10-AW10)/CI10,IF(OR(AND(BD10=#REF!,CC10="y"),BD10=DB$6),CK10-AY10,CK10)),CK10)</f>
        <v/>
      </c>
      <c r="CM10" s="52" t="str">
        <f>IF(BD10="","",IF(BD10=#REF!,BE10-BM10,IF(BD10=#REF!,BH10-BP10,IF(BW10&lt;&gt;"",BW10,””))))</f>
        <v/>
      </c>
      <c r="CN10" s="52" t="str">
        <f t="shared" si="22"/>
        <v/>
      </c>
      <c r="CO10" s="54" t="str">
        <f t="shared" si="23"/>
        <v/>
      </c>
      <c r="CP10" s="49"/>
      <c r="CQ10" s="180" t="s">
        <v>59</v>
      </c>
      <c r="CR10" s="52"/>
      <c r="CS10" s="49" t="e">
        <f t="shared" si="24"/>
        <v>#VALUE!</v>
      </c>
      <c r="CT10" s="49" t="str">
        <f t="shared" si="25"/>
        <v/>
      </c>
      <c r="CU10" s="49" t="str">
        <f t="shared" si="26"/>
        <v/>
      </c>
      <c r="CV10" s="49" t="str">
        <f t="shared" si="27"/>
        <v/>
      </c>
      <c r="CW10" s="52" t="str">
        <f t="shared" si="28"/>
        <v>-</v>
      </c>
      <c r="CX10" s="52">
        <f t="shared" si="29"/>
        <v>0</v>
      </c>
      <c r="CY10" s="49" t="str">
        <f t="shared" si="30"/>
        <v/>
      </c>
      <c r="CZ10" s="180"/>
      <c r="DA10" s="78" t="str">
        <f t="shared" si="31"/>
        <v/>
      </c>
      <c r="DD10" s="185"/>
    </row>
    <row r="11" spans="1:108" s="48" customFormat="1" x14ac:dyDescent="0.3">
      <c r="A11" s="172"/>
      <c r="B11" s="172"/>
      <c r="C11" s="172"/>
      <c r="D11" s="172" t="s">
        <v>57</v>
      </c>
      <c r="E11" s="172"/>
      <c r="F11" s="172" t="s">
        <v>58</v>
      </c>
      <c r="G11" s="172"/>
      <c r="H11" s="173"/>
      <c r="I11" s="172"/>
      <c r="J11" s="173"/>
      <c r="K11" s="172" t="s">
        <v>119</v>
      </c>
      <c r="L11" s="174"/>
      <c r="M11" s="173"/>
      <c r="N11" s="172"/>
      <c r="O11" s="172"/>
      <c r="P11" s="172"/>
      <c r="Q11" s="172"/>
      <c r="R11" s="172"/>
      <c r="S11" s="172"/>
      <c r="T11" s="175" t="e">
        <f t="shared" si="0"/>
        <v>#DIV/0!</v>
      </c>
      <c r="U11" s="175" t="e">
        <f t="shared" si="1"/>
        <v>#DIV/0!</v>
      </c>
      <c r="V11" s="181" t="str">
        <f>IF(AND(N11&lt;&gt;"",O11&lt;&gt;"",Q11&lt;&gt;"",R11&lt;&gt;""),IF(OR(AND($N$1="Conservative",U11&gt;=VLOOKUP(T11,Cutoffs!$A$5:'Cutoffs'!$C$1005,2)),AND($N$1="Liberal",U11&gt;=VLOOKUP(T11,Cutoffs!$A$5:'Cutoffs'!$C$1005,3))),"high","low"),"")</f>
        <v/>
      </c>
      <c r="W11" s="172"/>
      <c r="X11" s="174"/>
      <c r="Y11" s="173"/>
      <c r="Z11" s="172"/>
      <c r="AA11" s="172"/>
      <c r="AB11" s="172"/>
      <c r="AC11" s="174"/>
      <c r="AD11" s="174"/>
      <c r="AE11" s="174"/>
      <c r="AF11" s="172"/>
      <c r="AG11" s="175" t="e">
        <f t="shared" si="32"/>
        <v>#DIV/0!</v>
      </c>
      <c r="AH11" s="175" t="e">
        <f t="shared" si="33"/>
        <v>#DIV/0!</v>
      </c>
      <c r="AI11" s="175" t="e">
        <f t="shared" si="34"/>
        <v>#DIV/0!</v>
      </c>
      <c r="AJ11" s="181" t="str">
        <f>IF(AND(Z11&lt;&gt;"",AA11&lt;&gt;"",AC11&lt;&gt;"",AD11&lt;&gt;""),IF(OR(AND($N$1="Conservative",AH11&gt;=VLOOKUP(AG11,Cutoffs!$A$5:'Cutoffs'!$C$1005,2)),AND($N$1="Liberal",AH11&gt;=VLOOKUP(AG11,Cutoffs!$A$5:'Cutoffs'!$C$1005,3))),"high","low"),"")</f>
        <v/>
      </c>
      <c r="AK11" s="172"/>
      <c r="AL11" s="172" t="s">
        <v>119</v>
      </c>
      <c r="AM11" s="172" t="s">
        <v>33</v>
      </c>
      <c r="AN11" s="176"/>
      <c r="AO11" s="176"/>
      <c r="AP11" s="172" t="str">
        <f t="shared" si="2"/>
        <v/>
      </c>
      <c r="AQ11" s="172"/>
      <c r="AR11" s="176"/>
      <c r="AS11" s="176"/>
      <c r="AT11" s="172" t="str">
        <f t="shared" si="3"/>
        <v/>
      </c>
      <c r="AU11" s="172"/>
      <c r="AV11" s="177">
        <f t="shared" si="4"/>
        <v>0</v>
      </c>
      <c r="AW11" s="176">
        <f t="shared" si="5"/>
        <v>0</v>
      </c>
      <c r="AX11" s="176">
        <f t="shared" si="6"/>
        <v>0</v>
      </c>
      <c r="AY11" s="176" t="str">
        <f t="shared" si="7"/>
        <v/>
      </c>
      <c r="AZ11" s="178" t="str">
        <f t="shared" si="8"/>
        <v/>
      </c>
      <c r="BA11" s="179" t="str">
        <f t="shared" si="9"/>
        <v/>
      </c>
      <c r="BB11" s="173"/>
      <c r="BC11" s="172" t="s">
        <v>119</v>
      </c>
      <c r="BD11" s="174"/>
      <c r="BE11" s="176"/>
      <c r="BF11" s="176"/>
      <c r="BG11" s="51" t="str">
        <f t="shared" si="10"/>
        <v xml:space="preserve"> </v>
      </c>
      <c r="BH11" s="176"/>
      <c r="BI11" s="51" t="str">
        <f t="shared" si="35"/>
        <v xml:space="preserve"> </v>
      </c>
      <c r="BJ11" s="48" t="str">
        <f t="shared" si="11"/>
        <v/>
      </c>
      <c r="BK11" s="48" t="str">
        <f t="shared" si="12"/>
        <v/>
      </c>
      <c r="BM11" s="176"/>
      <c r="BN11" s="176"/>
      <c r="BO11" s="51" t="str">
        <f t="shared" si="13"/>
        <v xml:space="preserve"> </v>
      </c>
      <c r="BP11" s="176"/>
      <c r="BQ11" s="51" t="str">
        <f t="shared" si="36"/>
        <v xml:space="preserve"> </v>
      </c>
      <c r="BR11" s="48" t="str">
        <f t="shared" si="14"/>
        <v/>
      </c>
      <c r="BS11" s="48" t="str">
        <f t="shared" si="15"/>
        <v/>
      </c>
      <c r="BU11" s="48" t="str">
        <f t="shared" si="16"/>
        <v xml:space="preserve"> </v>
      </c>
      <c r="BV11" s="172"/>
      <c r="BW11" s="172"/>
      <c r="BX11" s="172"/>
      <c r="BY11" s="172"/>
      <c r="BZ11" s="172"/>
      <c r="CA11" s="49" t="str">
        <f t="shared" si="17"/>
        <v/>
      </c>
      <c r="CB11" s="176"/>
      <c r="CC11" s="53"/>
      <c r="CD11" s="53"/>
      <c r="CE11" s="49"/>
      <c r="CG11" s="50" t="e">
        <f t="shared" si="18"/>
        <v>#VALUE!</v>
      </c>
      <c r="CH11" s="51">
        <f t="shared" si="19"/>
        <v>0</v>
      </c>
      <c r="CI11" s="51" t="e">
        <f t="shared" si="20"/>
        <v>#VALUE!</v>
      </c>
      <c r="CJ11" s="51" t="e">
        <f t="shared" si="21"/>
        <v>#VALUE!</v>
      </c>
      <c r="CK11" s="51" t="str">
        <f>IF(BD11="","",IF(BD11=$DB$6,LN((BE11*(1-BM11))/(BM11*(1-BE11)))/1.65,IF(BD11=$DB$5,BW11/CI11,IF(BD11=$DB$4,SQRT(#REF!*(1-#REF!^2))*CJ11,IF(BD11=$DB$3,(CH11-#REF!*AW11)/CI11,IF(BD11=$DB$2,(CH11-AW11)/CI11,IF(BD11=#REF!,(BH11-BP11)/CI11,IF(BD11=#REF!,BW11/CI11,IF(BD11=#REF!,SQRT(ABS(#REF!))*CJ11,IF(BD11=#REF!,BU11*CJ11,CH11/CI11))))))))))</f>
        <v/>
      </c>
      <c r="CL11" s="51" t="str">
        <f>IF(CE11="y",IF(AND(BD11=#REF!,CC11="n"),(CH11-AW11)/CI11,IF(OR(AND(BD11=#REF!,CC11="y"),BD11=DB$6),CK11-AY11,CK11)),CK11)</f>
        <v/>
      </c>
      <c r="CM11" s="52" t="str">
        <f>IF(BD11="","",IF(BD11=#REF!,BE11-BM11,IF(BD11=#REF!,BH11-BP11,IF(BW11&lt;&gt;"",BW11,””))))</f>
        <v/>
      </c>
      <c r="CN11" s="52" t="str">
        <f t="shared" si="22"/>
        <v/>
      </c>
      <c r="CO11" s="54" t="str">
        <f t="shared" si="23"/>
        <v/>
      </c>
      <c r="CP11" s="49"/>
      <c r="CQ11" s="180" t="s">
        <v>59</v>
      </c>
      <c r="CR11" s="52"/>
      <c r="CS11" s="49" t="e">
        <f t="shared" si="24"/>
        <v>#VALUE!</v>
      </c>
      <c r="CT11" s="49" t="str">
        <f t="shared" si="25"/>
        <v/>
      </c>
      <c r="CU11" s="49" t="str">
        <f t="shared" si="26"/>
        <v/>
      </c>
      <c r="CV11" s="49" t="str">
        <f t="shared" si="27"/>
        <v/>
      </c>
      <c r="CW11" s="52" t="str">
        <f t="shared" si="28"/>
        <v>-</v>
      </c>
      <c r="CX11" s="52">
        <f t="shared" si="29"/>
        <v>0</v>
      </c>
      <c r="CY11" s="49" t="str">
        <f t="shared" si="30"/>
        <v/>
      </c>
      <c r="CZ11" s="180"/>
      <c r="DA11" s="78" t="str">
        <f t="shared" si="31"/>
        <v/>
      </c>
      <c r="DD11" s="185"/>
    </row>
    <row r="12" spans="1:108" s="48" customFormat="1" x14ac:dyDescent="0.3">
      <c r="A12" s="172"/>
      <c r="B12" s="172"/>
      <c r="C12" s="172"/>
      <c r="D12" s="172" t="s">
        <v>57</v>
      </c>
      <c r="E12" s="172"/>
      <c r="F12" s="172" t="s">
        <v>58</v>
      </c>
      <c r="G12" s="172"/>
      <c r="H12" s="173"/>
      <c r="I12" s="172"/>
      <c r="J12" s="173"/>
      <c r="K12" s="172" t="s">
        <v>119</v>
      </c>
      <c r="L12" s="174"/>
      <c r="M12" s="173"/>
      <c r="N12" s="172"/>
      <c r="O12" s="172"/>
      <c r="P12" s="172"/>
      <c r="Q12" s="172"/>
      <c r="R12" s="172"/>
      <c r="S12" s="172"/>
      <c r="T12" s="175" t="e">
        <f t="shared" si="0"/>
        <v>#DIV/0!</v>
      </c>
      <c r="U12" s="175" t="e">
        <f t="shared" si="1"/>
        <v>#DIV/0!</v>
      </c>
      <c r="V12" s="181" t="str">
        <f>IF(AND(N12&lt;&gt;"",O12&lt;&gt;"",Q12&lt;&gt;"",R12&lt;&gt;""),IF(OR(AND($N$1="Conservative",U12&gt;=VLOOKUP(T12,Cutoffs!$A$5:'Cutoffs'!$C$1005,2)),AND($N$1="Liberal",U12&gt;=VLOOKUP(T12,Cutoffs!$A$5:'Cutoffs'!$C$1005,3))),"high","low"),"")</f>
        <v/>
      </c>
      <c r="W12" s="172"/>
      <c r="X12" s="174"/>
      <c r="Y12" s="173"/>
      <c r="Z12" s="172"/>
      <c r="AA12" s="172"/>
      <c r="AB12" s="172"/>
      <c r="AC12" s="174"/>
      <c r="AD12" s="174"/>
      <c r="AE12" s="174"/>
      <c r="AF12" s="172"/>
      <c r="AG12" s="175" t="e">
        <f t="shared" si="32"/>
        <v>#DIV/0!</v>
      </c>
      <c r="AH12" s="175" t="e">
        <f t="shared" si="33"/>
        <v>#DIV/0!</v>
      </c>
      <c r="AI12" s="175" t="e">
        <f t="shared" si="34"/>
        <v>#DIV/0!</v>
      </c>
      <c r="AJ12" s="181" t="str">
        <f>IF(AND(Z12&lt;&gt;"",AA12&lt;&gt;"",AC12&lt;&gt;"",AD12&lt;&gt;""),IF(OR(AND($N$1="Conservative",AH12&gt;=VLOOKUP(AG12,Cutoffs!$A$5:'Cutoffs'!$C$1005,2)),AND($N$1="Liberal",AH12&gt;=VLOOKUP(AG12,Cutoffs!$A$5:'Cutoffs'!$C$1005,3))),"high","low"),"")</f>
        <v/>
      </c>
      <c r="AK12" s="172"/>
      <c r="AL12" s="172" t="s">
        <v>119</v>
      </c>
      <c r="AM12" s="172" t="s">
        <v>33</v>
      </c>
      <c r="AN12" s="176"/>
      <c r="AO12" s="176"/>
      <c r="AP12" s="172" t="str">
        <f t="shared" si="2"/>
        <v/>
      </c>
      <c r="AQ12" s="172"/>
      <c r="AR12" s="176"/>
      <c r="AS12" s="176"/>
      <c r="AT12" s="172" t="str">
        <f t="shared" si="3"/>
        <v/>
      </c>
      <c r="AU12" s="172"/>
      <c r="AV12" s="177">
        <f t="shared" si="4"/>
        <v>0</v>
      </c>
      <c r="AW12" s="176">
        <f t="shared" si="5"/>
        <v>0</v>
      </c>
      <c r="AX12" s="176">
        <f t="shared" si="6"/>
        <v>0</v>
      </c>
      <c r="AY12" s="176" t="str">
        <f t="shared" si="7"/>
        <v/>
      </c>
      <c r="AZ12" s="178" t="str">
        <f t="shared" si="8"/>
        <v/>
      </c>
      <c r="BA12" s="179" t="str">
        <f t="shared" si="9"/>
        <v/>
      </c>
      <c r="BB12" s="173"/>
      <c r="BC12" s="172" t="s">
        <v>119</v>
      </c>
      <c r="BD12" s="174"/>
      <c r="BE12" s="176"/>
      <c r="BF12" s="176"/>
      <c r="BG12" s="51" t="str">
        <f t="shared" si="10"/>
        <v xml:space="preserve"> </v>
      </c>
      <c r="BH12" s="176"/>
      <c r="BI12" s="51" t="str">
        <f t="shared" si="35"/>
        <v xml:space="preserve"> </v>
      </c>
      <c r="BJ12" s="48" t="str">
        <f t="shared" si="11"/>
        <v/>
      </c>
      <c r="BK12" s="48" t="str">
        <f t="shared" si="12"/>
        <v/>
      </c>
      <c r="BM12" s="176"/>
      <c r="BN12" s="176"/>
      <c r="BO12" s="51" t="str">
        <f t="shared" si="13"/>
        <v xml:space="preserve"> </v>
      </c>
      <c r="BP12" s="176"/>
      <c r="BQ12" s="51" t="str">
        <f t="shared" si="36"/>
        <v xml:space="preserve"> </v>
      </c>
      <c r="BR12" s="48" t="str">
        <f t="shared" si="14"/>
        <v/>
      </c>
      <c r="BS12" s="48" t="str">
        <f t="shared" si="15"/>
        <v/>
      </c>
      <c r="BU12" s="48" t="str">
        <f t="shared" si="16"/>
        <v xml:space="preserve"> </v>
      </c>
      <c r="BV12" s="172"/>
      <c r="BW12" s="172"/>
      <c r="BX12" s="172"/>
      <c r="BY12" s="172"/>
      <c r="BZ12" s="172"/>
      <c r="CA12" s="49" t="str">
        <f t="shared" si="17"/>
        <v/>
      </c>
      <c r="CB12" s="176"/>
      <c r="CC12" s="53"/>
      <c r="CD12" s="53"/>
      <c r="CE12" s="49"/>
      <c r="CG12" s="50" t="e">
        <f t="shared" si="18"/>
        <v>#VALUE!</v>
      </c>
      <c r="CH12" s="51">
        <f t="shared" si="19"/>
        <v>0</v>
      </c>
      <c r="CI12" s="51" t="e">
        <f t="shared" si="20"/>
        <v>#VALUE!</v>
      </c>
      <c r="CJ12" s="51" t="e">
        <f t="shared" si="21"/>
        <v>#VALUE!</v>
      </c>
      <c r="CK12" s="51" t="str">
        <f>IF(BD12="","",IF(BD12=$DB$6,LN((BE12*(1-BM12))/(BM12*(1-BE12)))/1.65,IF(BD12=$DB$5,BW12/CI12,IF(BD12=$DB$4,SQRT(#REF!*(1-#REF!^2))*CJ12,IF(BD12=$DB$3,(CH12-#REF!*AW12)/CI12,IF(BD12=$DB$2,(CH12-AW12)/CI12,IF(BD12=#REF!,(BH12-BP12)/CI12,IF(BD12=#REF!,BW12/CI12,IF(BD12=#REF!,SQRT(ABS(#REF!))*CJ12,IF(BD12=#REF!,BU12*CJ12,CH12/CI12))))))))))</f>
        <v/>
      </c>
      <c r="CL12" s="51" t="str">
        <f>IF(CE12="y",IF(AND(BD12=#REF!,CC12="n"),(CH12-AW12)/CI12,IF(OR(AND(BD12=#REF!,CC12="y"),BD12=DB$6),CK12-AY12,CK12)),CK12)</f>
        <v/>
      </c>
      <c r="CM12" s="52" t="str">
        <f>IF(BD12="","",IF(BD12=#REF!,BE12-BM12,IF(BD12=#REF!,BH12-BP12,IF(BW12&lt;&gt;"",BW12,””))))</f>
        <v/>
      </c>
      <c r="CN12" s="52" t="str">
        <f t="shared" si="22"/>
        <v/>
      </c>
      <c r="CO12" s="54" t="str">
        <f t="shared" si="23"/>
        <v/>
      </c>
      <c r="CP12" s="49"/>
      <c r="CQ12" s="180" t="s">
        <v>59</v>
      </c>
      <c r="CR12" s="52"/>
      <c r="CS12" s="49" t="e">
        <f t="shared" si="24"/>
        <v>#VALUE!</v>
      </c>
      <c r="CT12" s="49" t="str">
        <f t="shared" si="25"/>
        <v/>
      </c>
      <c r="CU12" s="49" t="str">
        <f t="shared" si="26"/>
        <v/>
      </c>
      <c r="CV12" s="49" t="str">
        <f t="shared" si="27"/>
        <v/>
      </c>
      <c r="CW12" s="52" t="str">
        <f t="shared" si="28"/>
        <v>-</v>
      </c>
      <c r="CX12" s="52">
        <f t="shared" si="29"/>
        <v>0</v>
      </c>
      <c r="CY12" s="49" t="str">
        <f t="shared" si="30"/>
        <v/>
      </c>
      <c r="CZ12" s="180"/>
      <c r="DA12" s="78" t="str">
        <f t="shared" si="31"/>
        <v/>
      </c>
      <c r="DD12" s="185"/>
    </row>
    <row r="13" spans="1:108" s="48" customFormat="1" x14ac:dyDescent="0.3">
      <c r="A13" s="172"/>
      <c r="B13" s="172"/>
      <c r="C13" s="172"/>
      <c r="D13" s="172" t="s">
        <v>57</v>
      </c>
      <c r="E13" s="172"/>
      <c r="F13" s="172" t="s">
        <v>58</v>
      </c>
      <c r="G13" s="172"/>
      <c r="H13" s="173"/>
      <c r="I13" s="172"/>
      <c r="J13" s="173"/>
      <c r="K13" s="172" t="s">
        <v>119</v>
      </c>
      <c r="L13" s="174"/>
      <c r="M13" s="173"/>
      <c r="N13" s="172"/>
      <c r="O13" s="172"/>
      <c r="P13" s="172"/>
      <c r="Q13" s="172"/>
      <c r="R13" s="172"/>
      <c r="S13" s="172"/>
      <c r="T13" s="175" t="e">
        <f t="shared" si="0"/>
        <v>#DIV/0!</v>
      </c>
      <c r="U13" s="175" t="e">
        <f t="shared" si="1"/>
        <v>#DIV/0!</v>
      </c>
      <c r="V13" s="181" t="str">
        <f>IF(AND(N13&lt;&gt;"",O13&lt;&gt;"",Q13&lt;&gt;"",R13&lt;&gt;""),IF(OR(AND($N$1="Conservative",U13&gt;=VLOOKUP(T13,Cutoffs!$A$5:'Cutoffs'!$C$1005,2)),AND($N$1="Liberal",U13&gt;=VLOOKUP(T13,Cutoffs!$A$5:'Cutoffs'!$C$1005,3))),"high","low"),"")</f>
        <v/>
      </c>
      <c r="W13" s="172"/>
      <c r="X13" s="174"/>
      <c r="Y13" s="173"/>
      <c r="Z13" s="172"/>
      <c r="AA13" s="172"/>
      <c r="AB13" s="172"/>
      <c r="AC13" s="174"/>
      <c r="AD13" s="174"/>
      <c r="AE13" s="174"/>
      <c r="AF13" s="172"/>
      <c r="AG13" s="175" t="e">
        <f t="shared" si="32"/>
        <v>#DIV/0!</v>
      </c>
      <c r="AH13" s="175" t="e">
        <f t="shared" si="33"/>
        <v>#DIV/0!</v>
      </c>
      <c r="AI13" s="175" t="e">
        <f t="shared" si="34"/>
        <v>#DIV/0!</v>
      </c>
      <c r="AJ13" s="181" t="str">
        <f>IF(AND(Z13&lt;&gt;"",AA13&lt;&gt;"",AC13&lt;&gt;"",AD13&lt;&gt;""),IF(OR(AND($N$1="Conservative",AH13&gt;=VLOOKUP(AG13,Cutoffs!$A$5:'Cutoffs'!$C$1005,2)),AND($N$1="Liberal",AH13&gt;=VLOOKUP(AG13,Cutoffs!$A$5:'Cutoffs'!$C$1005,3))),"high","low"),"")</f>
        <v/>
      </c>
      <c r="AK13" s="172"/>
      <c r="AL13" s="172" t="s">
        <v>119</v>
      </c>
      <c r="AM13" s="172" t="s">
        <v>33</v>
      </c>
      <c r="AN13" s="176"/>
      <c r="AO13" s="176"/>
      <c r="AP13" s="172" t="str">
        <f t="shared" si="2"/>
        <v/>
      </c>
      <c r="AQ13" s="172"/>
      <c r="AR13" s="176"/>
      <c r="AS13" s="176"/>
      <c r="AT13" s="172" t="str">
        <f t="shared" si="3"/>
        <v/>
      </c>
      <c r="AU13" s="172"/>
      <c r="AV13" s="177">
        <f t="shared" si="4"/>
        <v>0</v>
      </c>
      <c r="AW13" s="176">
        <f t="shared" si="5"/>
        <v>0</v>
      </c>
      <c r="AX13" s="176">
        <f t="shared" si="6"/>
        <v>0</v>
      </c>
      <c r="AY13" s="176" t="str">
        <f t="shared" si="7"/>
        <v/>
      </c>
      <c r="AZ13" s="178" t="str">
        <f t="shared" si="8"/>
        <v/>
      </c>
      <c r="BA13" s="179" t="str">
        <f t="shared" si="9"/>
        <v/>
      </c>
      <c r="BB13" s="173"/>
      <c r="BC13" s="172" t="s">
        <v>119</v>
      </c>
      <c r="BD13" s="174"/>
      <c r="BE13" s="176"/>
      <c r="BF13" s="176"/>
      <c r="BG13" s="51" t="str">
        <f t="shared" si="10"/>
        <v xml:space="preserve"> </v>
      </c>
      <c r="BH13" s="176"/>
      <c r="BI13" s="51" t="str">
        <f t="shared" si="35"/>
        <v xml:space="preserve"> </v>
      </c>
      <c r="BJ13" s="48" t="str">
        <f t="shared" si="11"/>
        <v/>
      </c>
      <c r="BK13" s="48" t="str">
        <f t="shared" si="12"/>
        <v/>
      </c>
      <c r="BM13" s="176"/>
      <c r="BN13" s="176"/>
      <c r="BO13" s="51" t="str">
        <f t="shared" si="13"/>
        <v xml:space="preserve"> </v>
      </c>
      <c r="BP13" s="176"/>
      <c r="BQ13" s="51" t="str">
        <f t="shared" si="36"/>
        <v xml:space="preserve"> </v>
      </c>
      <c r="BR13" s="48" t="str">
        <f t="shared" si="14"/>
        <v/>
      </c>
      <c r="BS13" s="48" t="str">
        <f t="shared" si="15"/>
        <v/>
      </c>
      <c r="BU13" s="48" t="str">
        <f t="shared" si="16"/>
        <v xml:space="preserve"> </v>
      </c>
      <c r="BV13" s="172"/>
      <c r="BW13" s="172"/>
      <c r="BX13" s="172"/>
      <c r="BY13" s="172"/>
      <c r="BZ13" s="172"/>
      <c r="CA13" s="49" t="str">
        <f t="shared" si="17"/>
        <v/>
      </c>
      <c r="CB13" s="176"/>
      <c r="CC13" s="53"/>
      <c r="CD13" s="53"/>
      <c r="CE13" s="49"/>
      <c r="CG13" s="50" t="e">
        <f t="shared" si="18"/>
        <v>#VALUE!</v>
      </c>
      <c r="CH13" s="51">
        <f t="shared" si="19"/>
        <v>0</v>
      </c>
      <c r="CI13" s="51" t="e">
        <f t="shared" si="20"/>
        <v>#VALUE!</v>
      </c>
      <c r="CJ13" s="51" t="e">
        <f t="shared" si="21"/>
        <v>#VALUE!</v>
      </c>
      <c r="CK13" s="51" t="str">
        <f>IF(BD13="","",IF(BD13=$DB$6,LN((BE13*(1-BM13))/(BM13*(1-BE13)))/1.65,IF(BD13=$DB$5,BW13/CI13,IF(BD13=$DB$4,SQRT(#REF!*(1-#REF!^2))*CJ13,IF(BD13=$DB$3,(CH13-#REF!*AW13)/CI13,IF(BD13=$DB$2,(CH13-AW13)/CI13,IF(BD13=#REF!,(BH13-BP13)/CI13,IF(BD13=#REF!,BW13/CI13,IF(BD13=#REF!,SQRT(ABS(#REF!))*CJ13,IF(BD13=#REF!,BU13*CJ13,CH13/CI13))))))))))</f>
        <v/>
      </c>
      <c r="CL13" s="51" t="str">
        <f>IF(CE13="y",IF(AND(BD13=#REF!,CC13="n"),(CH13-AW13)/CI13,IF(OR(AND(BD13=#REF!,CC13="y"),BD13=DB$6),CK13-AY13,CK13)),CK13)</f>
        <v/>
      </c>
      <c r="CM13" s="52" t="str">
        <f>IF(BD13="","",IF(BD13=#REF!,BE13-BM13,IF(BD13=#REF!,BH13-BP13,IF(BW13&lt;&gt;"",BW13,””))))</f>
        <v/>
      </c>
      <c r="CN13" s="52" t="str">
        <f t="shared" si="22"/>
        <v/>
      </c>
      <c r="CO13" s="54" t="str">
        <f t="shared" si="23"/>
        <v/>
      </c>
      <c r="CP13" s="49"/>
      <c r="CQ13" s="180" t="s">
        <v>59</v>
      </c>
      <c r="CR13" s="52"/>
      <c r="CS13" s="49" t="e">
        <f t="shared" si="24"/>
        <v>#VALUE!</v>
      </c>
      <c r="CT13" s="49" t="str">
        <f t="shared" si="25"/>
        <v/>
      </c>
      <c r="CU13" s="49" t="str">
        <f t="shared" si="26"/>
        <v/>
      </c>
      <c r="CV13" s="49" t="str">
        <f t="shared" si="27"/>
        <v/>
      </c>
      <c r="CW13" s="52" t="str">
        <f t="shared" si="28"/>
        <v>-</v>
      </c>
      <c r="CX13" s="52">
        <f t="shared" si="29"/>
        <v>0</v>
      </c>
      <c r="CY13" s="49" t="str">
        <f t="shared" si="30"/>
        <v/>
      </c>
      <c r="CZ13" s="180"/>
      <c r="DA13" s="78" t="str">
        <f t="shared" si="31"/>
        <v/>
      </c>
      <c r="DD13" s="185"/>
    </row>
    <row r="14" spans="1:108" s="48" customFormat="1" x14ac:dyDescent="0.3">
      <c r="A14" s="172"/>
      <c r="B14" s="172"/>
      <c r="C14" s="172"/>
      <c r="D14" s="172" t="s">
        <v>57</v>
      </c>
      <c r="E14" s="172"/>
      <c r="F14" s="172" t="s">
        <v>58</v>
      </c>
      <c r="G14" s="172"/>
      <c r="H14" s="173"/>
      <c r="I14" s="172"/>
      <c r="J14" s="173"/>
      <c r="K14" s="172" t="s">
        <v>119</v>
      </c>
      <c r="L14" s="174"/>
      <c r="M14" s="173"/>
      <c r="N14" s="172"/>
      <c r="O14" s="172"/>
      <c r="P14" s="172"/>
      <c r="Q14" s="172"/>
      <c r="R14" s="172"/>
      <c r="S14" s="172"/>
      <c r="T14" s="175" t="e">
        <f t="shared" ref="T14:T23" si="37">1-((Q14+R14)/(N14+O14))</f>
        <v>#DIV/0!</v>
      </c>
      <c r="U14" s="175" t="e">
        <f>ABS((1-(Q14/N14))-(1-(R14/O14)))</f>
        <v>#DIV/0!</v>
      </c>
      <c r="V14" s="181" t="str">
        <f>IF(AND(N14&lt;&gt;"",O14&lt;&gt;"",Q14&lt;&gt;"",R14&lt;&gt;""),IF(OR(AND($N$1="Conservative",U14&gt;=VLOOKUP(T14,Cutoffs!$A$5:'Cutoffs'!$C$1005,2)),AND($N$1="Liberal",U14&gt;=VLOOKUP(T14,Cutoffs!$A$5:'Cutoffs'!$C$1005,3))),"high","low"),"")</f>
        <v/>
      </c>
      <c r="W14" s="172"/>
      <c r="X14" s="174"/>
      <c r="Y14" s="173"/>
      <c r="Z14" s="172"/>
      <c r="AA14" s="172"/>
      <c r="AB14" s="172"/>
      <c r="AC14" s="174"/>
      <c r="AD14" s="174"/>
      <c r="AE14" s="174"/>
      <c r="AF14" s="172"/>
      <c r="AG14" s="175" t="e">
        <f t="shared" si="32"/>
        <v>#DIV/0!</v>
      </c>
      <c r="AH14" s="175" t="e">
        <f t="shared" si="33"/>
        <v>#DIV/0!</v>
      </c>
      <c r="AI14" s="175" t="e">
        <f t="shared" si="34"/>
        <v>#DIV/0!</v>
      </c>
      <c r="AJ14" s="181" t="str">
        <f>IF(AND(Z14&lt;&gt;"",AA14&lt;&gt;"",AC14&lt;&gt;"",AD14&lt;&gt;""),IF(OR(AND($N$1="Conservative",AH14&gt;=VLOOKUP(AG14,Cutoffs!$A$5:'Cutoffs'!$C$1005,2)),AND($N$1="Liberal",AH14&gt;=VLOOKUP(AG14,Cutoffs!$A$5:'Cutoffs'!$C$1005,3))),"high","low"),"")</f>
        <v/>
      </c>
      <c r="AK14" s="172"/>
      <c r="AL14" s="172" t="s">
        <v>119</v>
      </c>
      <c r="AM14" s="172" t="s">
        <v>33</v>
      </c>
      <c r="AN14" s="176"/>
      <c r="AO14" s="176"/>
      <c r="AP14" s="172" t="str">
        <f t="shared" si="2"/>
        <v/>
      </c>
      <c r="AQ14" s="172"/>
      <c r="AR14" s="176"/>
      <c r="AS14" s="176"/>
      <c r="AT14" s="172" t="str">
        <f t="shared" si="3"/>
        <v/>
      </c>
      <c r="AU14" s="172"/>
      <c r="AV14" s="177">
        <f>IF(AT14="",0,AP14+AT14)</f>
        <v>0</v>
      </c>
      <c r="AW14" s="176">
        <f>AN14-AR14</f>
        <v>0</v>
      </c>
      <c r="AX14" s="176">
        <f>IF(AV14=0,0,SQRT(((AP14-1)*(AO14^2)+(AT14-1)*(AS14^2))/(AV14-2)))</f>
        <v>0</v>
      </c>
      <c r="AY14" s="176" t="str">
        <f t="shared" si="7"/>
        <v/>
      </c>
      <c r="AZ14" s="178" t="str">
        <f>IF(AY14="","",AY14*(1-(3/(4*(AV14)-9))))</f>
        <v/>
      </c>
      <c r="BA14" s="179" t="str">
        <f>IF(AZ14="","",IF(ABS(AZ14)&gt;0.25,"No",IF(ABS(AZ14)&lt;=0.05,"Yes","Adj")))</f>
        <v/>
      </c>
      <c r="BB14" s="173"/>
      <c r="BC14" s="172" t="s">
        <v>119</v>
      </c>
      <c r="BD14" s="174"/>
      <c r="BE14" s="176"/>
      <c r="BF14" s="176"/>
      <c r="BG14" s="51" t="str">
        <f t="shared" si="10"/>
        <v xml:space="preserve"> </v>
      </c>
      <c r="BH14" s="176"/>
      <c r="BI14" s="51" t="str">
        <f t="shared" si="35"/>
        <v xml:space="preserve"> </v>
      </c>
      <c r="BJ14" s="48" t="str">
        <f t="shared" si="11"/>
        <v/>
      </c>
      <c r="BK14" s="48" t="str">
        <f t="shared" si="12"/>
        <v/>
      </c>
      <c r="BM14" s="176"/>
      <c r="BN14" s="176"/>
      <c r="BO14" s="51" t="str">
        <f t="shared" si="13"/>
        <v xml:space="preserve"> </v>
      </c>
      <c r="BP14" s="176"/>
      <c r="BQ14" s="51" t="str">
        <f t="shared" si="36"/>
        <v xml:space="preserve"> </v>
      </c>
      <c r="BR14" s="48" t="str">
        <f t="shared" si="14"/>
        <v/>
      </c>
      <c r="BS14" s="48" t="str">
        <f t="shared" si="15"/>
        <v/>
      </c>
      <c r="BV14" s="172"/>
      <c r="BW14" s="172"/>
      <c r="BX14" s="172"/>
      <c r="BY14" s="172"/>
      <c r="BZ14" s="172"/>
      <c r="CA14" s="49" t="str">
        <f>IF(BZ14="","",IF(BZ14&lt;=0.05,"y","n"))</f>
        <v/>
      </c>
      <c r="CB14" s="176"/>
      <c r="CC14" s="53"/>
      <c r="CD14" s="53"/>
      <c r="CE14" s="49"/>
      <c r="CG14" s="50" t="e">
        <f t="shared" si="18"/>
        <v>#VALUE!</v>
      </c>
      <c r="CH14" s="51">
        <f t="shared" si="19"/>
        <v>0</v>
      </c>
      <c r="CI14" s="51" t="e">
        <f t="shared" si="20"/>
        <v>#VALUE!</v>
      </c>
      <c r="CJ14" s="51" t="e">
        <f t="shared" si="21"/>
        <v>#VALUE!</v>
      </c>
      <c r="CK14" s="51" t="str">
        <f>IF(BD14="","",IF(BD14=$DB$6,LN((BE14*(1-BM14))/(BM14*(1-BE14)))/1.65,IF(BD14=$DB$5,BW14/CI14,IF(BD14=$DB$4,SQRT(#REF!*(1-#REF!^2))*CJ14,IF(BD14=$DB$3,(CH14-#REF!*AW14)/CI14,IF(BD14=$DB$2,(CH14-AW14)/CI14,IF(BD14=#REF!,(BH14-BP14)/CI14,IF(BD14=#REF!,BW14/CI14,IF(BD14=#REF!,SQRT(ABS(#REF!))*CJ14,IF(BD14=#REF!,BU14*CJ14,CH14/CI14))))))))))</f>
        <v/>
      </c>
      <c r="CL14" s="51" t="str">
        <f>IF(CE14="y",IF(AND(BD14=#REF!,CC14="n"),(CH14-AW14)/CI14,IF(OR(AND(BD14=#REF!,CC14="y"),BD14=DB$6),CK14-AY14,CK14)),CK14)</f>
        <v/>
      </c>
      <c r="CM14" s="52" t="str">
        <f>IF(BD14="","",IF(BD14=#REF!,BE14-BM14,IF(BD14=#REF!,BH14-BP14,IF(BW14&lt;&gt;"",BW14,””))))</f>
        <v/>
      </c>
      <c r="CN14" s="52" t="str">
        <f>IF(IFERROR(CL14,"")="","",CL14*(1-(3/(4*(CG14)-9))))</f>
        <v/>
      </c>
      <c r="CO14" s="54" t="str">
        <f>IF(CN14="","",(NORMSDIST(CN14)-0.5)*100)</f>
        <v/>
      </c>
      <c r="CP14" s="49"/>
      <c r="CQ14" s="180" t="s">
        <v>59</v>
      </c>
      <c r="CR14" s="52"/>
      <c r="CS14" s="49" t="e">
        <f t="shared" si="24"/>
        <v>#VALUE!</v>
      </c>
      <c r="CT14" s="49" t="str">
        <f t="shared" ref="CT14:CT23" si="38">IF(CN14="","",ABS(CN14/CJ14))</f>
        <v/>
      </c>
      <c r="CU14" s="49" t="str">
        <f t="shared" ref="CU14:CU23" si="39">IF(CR14="","",CT14*SQRT(((CG14-2)-2*(CG14/CS14-1)*CR14)/((CG14-2)*(1+(CG14/CS14-1)*CR14))))</f>
        <v/>
      </c>
      <c r="CV14" s="49" t="str">
        <f>IF(CR14="","",((CG14-2)-2*(CG14/CS14-1)*CR14)^2/((CG14-2)*(1-CR14)^2+(CG14/CS14)*(CG14-2*CG14/CS14)*CR14^2+2*(CG14-2*CG14/CS14)*CR14*(1-CR14)))</f>
        <v/>
      </c>
      <c r="CW14" s="52" t="str">
        <f t="shared" si="28"/>
        <v>-</v>
      </c>
      <c r="CX14" s="52">
        <f>IF(CQ14="y",BZ14,CW14)</f>
        <v>0</v>
      </c>
      <c r="CY14" s="49" t="str">
        <f t="shared" si="30"/>
        <v/>
      </c>
      <c r="CZ14" s="180"/>
      <c r="DA14" s="78" t="str">
        <f>IF(CZ14="","",0.05*CZ14/CY14)</f>
        <v/>
      </c>
      <c r="DD14" s="185"/>
    </row>
    <row r="15" spans="1:108" s="48" customFormat="1" x14ac:dyDescent="0.3">
      <c r="A15" s="172"/>
      <c r="B15" s="172"/>
      <c r="C15" s="172"/>
      <c r="D15" s="172" t="s">
        <v>57</v>
      </c>
      <c r="E15" s="172"/>
      <c r="F15" s="172" t="s">
        <v>58</v>
      </c>
      <c r="G15" s="172"/>
      <c r="H15" s="173"/>
      <c r="I15" s="172"/>
      <c r="J15" s="173"/>
      <c r="K15" s="172" t="s">
        <v>119</v>
      </c>
      <c r="L15" s="174"/>
      <c r="M15" s="173"/>
      <c r="N15" s="172"/>
      <c r="O15" s="172"/>
      <c r="P15" s="172"/>
      <c r="Q15" s="172"/>
      <c r="R15" s="172"/>
      <c r="S15" s="172"/>
      <c r="T15" s="175" t="e">
        <f t="shared" si="37"/>
        <v>#DIV/0!</v>
      </c>
      <c r="U15" s="175" t="e">
        <f t="shared" ref="U15:U23" si="40">ABS((1-(Q15/N15))-(1-(R15/O15)))</f>
        <v>#DIV/0!</v>
      </c>
      <c r="V15" s="181" t="str">
        <f>IF(AND(N15&lt;&gt;"",O15&lt;&gt;"",Q15&lt;&gt;"",R15&lt;&gt;""),IF(OR(AND($N$1="Conservative",U15&gt;=VLOOKUP(T15,Cutoffs!$A$5:'Cutoffs'!$C$1005,2)),AND($N$1="Liberal",U15&gt;=VLOOKUP(T15,Cutoffs!$A$5:'Cutoffs'!$C$1005,3))),"high","low"),"")</f>
        <v/>
      </c>
      <c r="W15" s="172"/>
      <c r="X15" s="174"/>
      <c r="Y15" s="173"/>
      <c r="Z15" s="172"/>
      <c r="AA15" s="172"/>
      <c r="AB15" s="172"/>
      <c r="AC15" s="174"/>
      <c r="AD15" s="174"/>
      <c r="AE15" s="174"/>
      <c r="AF15" s="172"/>
      <c r="AG15" s="175" t="e">
        <f t="shared" si="32"/>
        <v>#DIV/0!</v>
      </c>
      <c r="AH15" s="175" t="e">
        <f t="shared" si="33"/>
        <v>#DIV/0!</v>
      </c>
      <c r="AI15" s="175" t="e">
        <f t="shared" si="34"/>
        <v>#DIV/0!</v>
      </c>
      <c r="AJ15" s="181" t="str">
        <f>IF(AND(Z15&lt;&gt;"",AA15&lt;&gt;"",AC15&lt;&gt;"",AD15&lt;&gt;""),IF(OR(AND($N$1="Conservative",AH15&gt;=VLOOKUP(AG15,Cutoffs!$A$5:'Cutoffs'!$C$1005,2)),AND($N$1="Liberal",AH15&gt;=VLOOKUP(AG15,Cutoffs!$A$5:'Cutoffs'!$C$1005,3))),"high","low"),"")</f>
        <v/>
      </c>
      <c r="AK15" s="172"/>
      <c r="AL15" s="172" t="s">
        <v>119</v>
      </c>
      <c r="AM15" s="172" t="s">
        <v>33</v>
      </c>
      <c r="AN15" s="176"/>
      <c r="AO15" s="176"/>
      <c r="AP15" s="172" t="str">
        <f t="shared" si="2"/>
        <v/>
      </c>
      <c r="AQ15" s="172"/>
      <c r="AR15" s="176"/>
      <c r="AS15" s="176"/>
      <c r="AT15" s="172" t="str">
        <f t="shared" si="3"/>
        <v/>
      </c>
      <c r="AU15" s="172"/>
      <c r="AV15" s="177">
        <f t="shared" ref="AV15:AV23" si="41">IF(AT15="",0,AP15+AT15)</f>
        <v>0</v>
      </c>
      <c r="AW15" s="176">
        <f t="shared" ref="AW15:AW23" si="42">AN15-AR15</f>
        <v>0</v>
      </c>
      <c r="AX15" s="176">
        <f t="shared" ref="AX15:AX23" si="43">IF(AV15=0,0,SQRT(((AP15-1)*(AO15^2)+(AT15-1)*(AS15^2))/(AV15-2)))</f>
        <v>0</v>
      </c>
      <c r="AY15" s="176" t="str">
        <f t="shared" si="7"/>
        <v/>
      </c>
      <c r="AZ15" s="178" t="str">
        <f t="shared" ref="AZ15:AZ23" si="44">IF(AY15="","",AY15*(1-(3/(4*(AV15)-9))))</f>
        <v/>
      </c>
      <c r="BA15" s="179" t="str">
        <f t="shared" ref="BA15:BA23" si="45">IF(AZ15="","",IF(ABS(AZ15)&gt;0.25,"No",IF(ABS(AZ15)&lt;=0.05,"Yes","Adj")))</f>
        <v/>
      </c>
      <c r="BB15" s="173"/>
      <c r="BC15" s="172" t="s">
        <v>119</v>
      </c>
      <c r="BD15" s="174"/>
      <c r="BE15" s="176"/>
      <c r="BF15" s="176"/>
      <c r="BG15" s="51" t="str">
        <f t="shared" si="10"/>
        <v xml:space="preserve"> </v>
      </c>
      <c r="BH15" s="176"/>
      <c r="BI15" s="51" t="str">
        <f t="shared" si="35"/>
        <v xml:space="preserve"> </v>
      </c>
      <c r="BJ15" s="48" t="str">
        <f t="shared" si="11"/>
        <v/>
      </c>
      <c r="BK15" s="48" t="str">
        <f t="shared" si="12"/>
        <v/>
      </c>
      <c r="BM15" s="176"/>
      <c r="BN15" s="176"/>
      <c r="BO15" s="51" t="str">
        <f t="shared" si="13"/>
        <v xml:space="preserve"> </v>
      </c>
      <c r="BP15" s="176"/>
      <c r="BQ15" s="51" t="str">
        <f t="shared" si="36"/>
        <v xml:space="preserve"> </v>
      </c>
      <c r="BR15" s="48" t="str">
        <f t="shared" si="14"/>
        <v/>
      </c>
      <c r="BS15" s="48" t="str">
        <f t="shared" si="15"/>
        <v/>
      </c>
      <c r="BU15" s="48" t="str">
        <f t="shared" ref="BU15:BU23" si="46">IF(ISNUMBER(BW15),BW15/BV15,IF(AND(ISNUMBER(BG15),ISNUMBER(BO15),ISNUMBER(CM15)),CM15/SQRT(BG15^2+BO15^2)," "))</f>
        <v xml:space="preserve"> </v>
      </c>
      <c r="BV15" s="172"/>
      <c r="BW15" s="172"/>
      <c r="BX15" s="172"/>
      <c r="BY15" s="172"/>
      <c r="BZ15" s="172"/>
      <c r="CA15" s="49" t="str">
        <f t="shared" ref="CA15:CA23" si="47">IF(BZ15="","",IF(BZ15&lt;=0.05,"y","n"))</f>
        <v/>
      </c>
      <c r="CB15" s="176"/>
      <c r="CC15" s="53"/>
      <c r="CD15" s="53"/>
      <c r="CE15" s="49"/>
      <c r="CG15" s="50" t="e">
        <f t="shared" si="18"/>
        <v>#VALUE!</v>
      </c>
      <c r="CH15" s="51">
        <f t="shared" si="19"/>
        <v>0</v>
      </c>
      <c r="CI15" s="51" t="e">
        <f t="shared" si="20"/>
        <v>#VALUE!</v>
      </c>
      <c r="CJ15" s="51" t="e">
        <f t="shared" si="21"/>
        <v>#VALUE!</v>
      </c>
      <c r="CK15" s="51" t="str">
        <f>IF(BD15="","",IF(BD15=$DB$6,LN((BE15*(1-BM15))/(BM15*(1-BE15)))/1.65,IF(BD15=$DB$5,BW15/CI15,IF(BD15=$DB$4,SQRT(#REF!*(1-#REF!^2))*CJ15,IF(BD15=$DB$3,(CH15-#REF!*AW15)/CI15,IF(BD15=$DB$2,(CH15-AW15)/CI15,IF(BD15=#REF!,(BH15-BP15)/CI15,IF(BD15=#REF!,BW15/CI15,IF(BD15=#REF!,SQRT(ABS(#REF!))*CJ15,IF(BD15=#REF!,BU15*CJ15,CH15/CI15))))))))))</f>
        <v/>
      </c>
      <c r="CL15" s="51" t="str">
        <f>IF(CE15="y",IF(AND(BD15=#REF!,CC15="n"),(CH15-AW15)/CI15,IF(OR(AND(BD15=#REF!,CC15="y"),BD15=DB$6),CK15-AY15,CK15)),CK15)</f>
        <v/>
      </c>
      <c r="CM15" s="52" t="str">
        <f>IF(BD15="","",IF(BD15=#REF!,BE15-BM15,IF(BD15=#REF!,BH15-BP15,IF(BW15&lt;&gt;"",BW15,””))))</f>
        <v/>
      </c>
      <c r="CN15" s="52" t="str">
        <f t="shared" ref="CN15:CN23" si="48">IF(IFERROR(CL15,"")="","",CL15*(1-(3/(4*(CG15)-9))))</f>
        <v/>
      </c>
      <c r="CO15" s="54" t="str">
        <f t="shared" ref="CO15:CO23" si="49">IF(CN15="","",(NORMSDIST(CN15)-0.5)*100)</f>
        <v/>
      </c>
      <c r="CP15" s="49"/>
      <c r="CQ15" s="180" t="s">
        <v>59</v>
      </c>
      <c r="CR15" s="52"/>
      <c r="CS15" s="49" t="e">
        <f t="shared" si="24"/>
        <v>#VALUE!</v>
      </c>
      <c r="CT15" s="49" t="str">
        <f t="shared" si="38"/>
        <v/>
      </c>
      <c r="CU15" s="49" t="str">
        <f t="shared" si="39"/>
        <v/>
      </c>
      <c r="CV15" s="49" t="str">
        <f t="shared" ref="CV15:CV23" si="50">IF(CR15="","",((CG15-2)-2*(CG15/CS15-1)*CR15)^2/((CG15-2)*(1-CR15)^2+(CG15/CS15)*(CG15-2*CG15/CS15)*CR15^2+2*(CG15-2*CG15/CS15)*CR15*(1-CR15)))</f>
        <v/>
      </c>
      <c r="CW15" s="52" t="str">
        <f t="shared" si="28"/>
        <v>-</v>
      </c>
      <c r="CX15" s="52">
        <f t="shared" ref="CX15:CX23" si="51">IF(CQ15="y",BZ15,CW15)</f>
        <v>0</v>
      </c>
      <c r="CY15" s="49" t="str">
        <f t="shared" si="30"/>
        <v/>
      </c>
      <c r="CZ15" s="180"/>
      <c r="DA15" s="78" t="str">
        <f t="shared" ref="DA15:DA23" si="52">IF(CZ15="","",0.05*CZ15/CY15)</f>
        <v/>
      </c>
      <c r="DB15" s="1"/>
      <c r="DD15" s="185"/>
    </row>
    <row r="16" spans="1:108" s="48" customFormat="1" x14ac:dyDescent="0.3">
      <c r="A16" s="172"/>
      <c r="B16" s="172"/>
      <c r="C16" s="172"/>
      <c r="D16" s="172" t="s">
        <v>57</v>
      </c>
      <c r="E16" s="172"/>
      <c r="F16" s="172" t="s">
        <v>58</v>
      </c>
      <c r="G16" s="172"/>
      <c r="H16" s="173"/>
      <c r="I16" s="172"/>
      <c r="J16" s="173"/>
      <c r="K16" s="172" t="s">
        <v>119</v>
      </c>
      <c r="L16" s="174"/>
      <c r="M16" s="173"/>
      <c r="N16" s="172"/>
      <c r="O16" s="172"/>
      <c r="P16" s="172"/>
      <c r="Q16" s="172"/>
      <c r="R16" s="172"/>
      <c r="S16" s="172"/>
      <c r="T16" s="175" t="e">
        <f t="shared" si="37"/>
        <v>#DIV/0!</v>
      </c>
      <c r="U16" s="175" t="e">
        <f t="shared" si="40"/>
        <v>#DIV/0!</v>
      </c>
      <c r="V16" s="181" t="str">
        <f>IF(AND(N16&lt;&gt;"",O16&lt;&gt;"",Q16&lt;&gt;"",R16&lt;&gt;""),IF(OR(AND($N$1="Conservative",U16&gt;=VLOOKUP(T16,Cutoffs!$A$5:'Cutoffs'!$C$1005,2)),AND($N$1="Liberal",U16&gt;=VLOOKUP(T16,Cutoffs!$A$5:'Cutoffs'!$C$1005,3))),"high","low"),"")</f>
        <v/>
      </c>
      <c r="W16" s="172"/>
      <c r="X16" s="174"/>
      <c r="Y16" s="173"/>
      <c r="Z16" s="172"/>
      <c r="AA16" s="172"/>
      <c r="AB16" s="172"/>
      <c r="AC16" s="174"/>
      <c r="AD16" s="174"/>
      <c r="AE16" s="174"/>
      <c r="AF16" s="172"/>
      <c r="AG16" s="175" t="e">
        <f t="shared" si="32"/>
        <v>#DIV/0!</v>
      </c>
      <c r="AH16" s="175" t="e">
        <f t="shared" si="33"/>
        <v>#DIV/0!</v>
      </c>
      <c r="AI16" s="175" t="e">
        <f t="shared" si="34"/>
        <v>#DIV/0!</v>
      </c>
      <c r="AJ16" s="181" t="str">
        <f>IF(AND(Z16&lt;&gt;"",AA16&lt;&gt;"",AC16&lt;&gt;"",AD16&lt;&gt;""),IF(OR(AND($N$1="Conservative",AH16&gt;=VLOOKUP(AG16,Cutoffs!$A$5:'Cutoffs'!$C$1005,2)),AND($N$1="Liberal",AH16&gt;=VLOOKUP(AG16,Cutoffs!$A$5:'Cutoffs'!$C$1005,3))),"high","low"),"")</f>
        <v/>
      </c>
      <c r="AK16" s="172"/>
      <c r="AL16" s="172" t="s">
        <v>119</v>
      </c>
      <c r="AM16" s="172" t="s">
        <v>33</v>
      </c>
      <c r="AN16" s="176"/>
      <c r="AO16" s="176"/>
      <c r="AP16" s="172" t="str">
        <f t="shared" si="2"/>
        <v/>
      </c>
      <c r="AQ16" s="172"/>
      <c r="AR16" s="176"/>
      <c r="AS16" s="176"/>
      <c r="AT16" s="172" t="str">
        <f t="shared" si="3"/>
        <v/>
      </c>
      <c r="AU16" s="172"/>
      <c r="AV16" s="177">
        <f t="shared" si="41"/>
        <v>0</v>
      </c>
      <c r="AW16" s="176">
        <f t="shared" si="42"/>
        <v>0</v>
      </c>
      <c r="AX16" s="176">
        <f t="shared" si="43"/>
        <v>0</v>
      </c>
      <c r="AY16" s="176" t="str">
        <f t="shared" si="7"/>
        <v/>
      </c>
      <c r="AZ16" s="178" t="str">
        <f t="shared" si="44"/>
        <v/>
      </c>
      <c r="BA16" s="179" t="str">
        <f t="shared" si="45"/>
        <v/>
      </c>
      <c r="BB16" s="173"/>
      <c r="BC16" s="172" t="s">
        <v>119</v>
      </c>
      <c r="BD16" s="174"/>
      <c r="BE16" s="176"/>
      <c r="BF16" s="176"/>
      <c r="BG16" s="51" t="str">
        <f t="shared" si="10"/>
        <v xml:space="preserve"> </v>
      </c>
      <c r="BH16" s="176"/>
      <c r="BI16" s="51" t="str">
        <f t="shared" si="35"/>
        <v xml:space="preserve"> </v>
      </c>
      <c r="BJ16" s="48" t="str">
        <f t="shared" si="11"/>
        <v/>
      </c>
      <c r="BK16" s="48" t="str">
        <f t="shared" si="12"/>
        <v/>
      </c>
      <c r="BM16" s="176"/>
      <c r="BN16" s="176"/>
      <c r="BO16" s="51" t="str">
        <f t="shared" si="13"/>
        <v xml:space="preserve"> </v>
      </c>
      <c r="BP16" s="176"/>
      <c r="BQ16" s="51" t="str">
        <f t="shared" si="36"/>
        <v xml:space="preserve"> </v>
      </c>
      <c r="BR16" s="48" t="str">
        <f t="shared" si="14"/>
        <v/>
      </c>
      <c r="BS16" s="48" t="str">
        <f t="shared" si="15"/>
        <v/>
      </c>
      <c r="BU16" s="48" t="str">
        <f t="shared" si="46"/>
        <v xml:space="preserve"> </v>
      </c>
      <c r="BV16" s="172"/>
      <c r="BW16" s="172"/>
      <c r="BX16" s="172"/>
      <c r="BY16" s="172"/>
      <c r="BZ16" s="172"/>
      <c r="CA16" s="49" t="str">
        <f t="shared" si="47"/>
        <v/>
      </c>
      <c r="CB16" s="176"/>
      <c r="CC16" s="53"/>
      <c r="CD16" s="53"/>
      <c r="CE16" s="49"/>
      <c r="CG16" s="50" t="e">
        <f t="shared" si="18"/>
        <v>#VALUE!</v>
      </c>
      <c r="CH16" s="51">
        <f t="shared" si="19"/>
        <v>0</v>
      </c>
      <c r="CI16" s="51" t="e">
        <f t="shared" si="20"/>
        <v>#VALUE!</v>
      </c>
      <c r="CJ16" s="51" t="e">
        <f t="shared" si="21"/>
        <v>#VALUE!</v>
      </c>
      <c r="CK16" s="51" t="str">
        <f>IF(BD16="","",IF(BD16=$DB$6,LN((BE16*(1-BM16))/(BM16*(1-BE16)))/1.65,IF(BD16=$DB$5,BW16/CI16,IF(BD16=$DB$4,SQRT(#REF!*(1-#REF!^2))*CJ16,IF(BD16=$DB$3,(CH16-#REF!*AW16)/CI16,IF(BD16=$DB$2,(CH16-AW16)/CI16,IF(BD16=#REF!,(BH16-BP16)/CI16,IF(BD16=#REF!,BW16/CI16,IF(BD16=#REF!,SQRT(ABS(#REF!))*CJ16,IF(BD16=#REF!,BU16*CJ16,CH16/CI16))))))))))</f>
        <v/>
      </c>
      <c r="CL16" s="51" t="str">
        <f>IF(CE16="y",IF(AND(BD16=#REF!,CC16="n"),(CH16-AW16)/CI16,IF(OR(AND(BD16=#REF!,CC16="y"),BD16=DB$6),CK16-AY16,CK16)),CK16)</f>
        <v/>
      </c>
      <c r="CM16" s="52" t="str">
        <f>IF(BD16="","",IF(BD16=#REF!,BE16-BM16,IF(BD16=#REF!,BH16-BP16,IF(BW16&lt;&gt;"",BW16,””))))</f>
        <v/>
      </c>
      <c r="CN16" s="52" t="str">
        <f t="shared" si="48"/>
        <v/>
      </c>
      <c r="CO16" s="54" t="str">
        <f t="shared" si="49"/>
        <v/>
      </c>
      <c r="CP16" s="49"/>
      <c r="CQ16" s="180" t="s">
        <v>59</v>
      </c>
      <c r="CR16" s="52"/>
      <c r="CS16" s="49" t="e">
        <f t="shared" si="24"/>
        <v>#VALUE!</v>
      </c>
      <c r="CT16" s="49" t="str">
        <f t="shared" si="38"/>
        <v/>
      </c>
      <c r="CU16" s="49" t="str">
        <f t="shared" si="39"/>
        <v/>
      </c>
      <c r="CV16" s="49" t="str">
        <f t="shared" si="50"/>
        <v/>
      </c>
      <c r="CW16" s="52" t="str">
        <f t="shared" si="28"/>
        <v>-</v>
      </c>
      <c r="CX16" s="52">
        <f t="shared" si="51"/>
        <v>0</v>
      </c>
      <c r="CY16" s="49" t="str">
        <f t="shared" si="30"/>
        <v/>
      </c>
      <c r="CZ16" s="180"/>
      <c r="DA16" s="78" t="str">
        <f t="shared" si="52"/>
        <v/>
      </c>
    </row>
    <row r="17" spans="1:105" s="48" customFormat="1" x14ac:dyDescent="0.3">
      <c r="A17" s="172"/>
      <c r="B17" s="172"/>
      <c r="C17" s="172"/>
      <c r="D17" s="172" t="s">
        <v>57</v>
      </c>
      <c r="E17" s="172"/>
      <c r="F17" s="172" t="s">
        <v>58</v>
      </c>
      <c r="G17" s="172"/>
      <c r="H17" s="173"/>
      <c r="I17" s="172"/>
      <c r="J17" s="173"/>
      <c r="K17" s="172" t="s">
        <v>119</v>
      </c>
      <c r="L17" s="174"/>
      <c r="M17" s="173"/>
      <c r="N17" s="172"/>
      <c r="O17" s="172"/>
      <c r="P17" s="172"/>
      <c r="Q17" s="172"/>
      <c r="R17" s="172"/>
      <c r="S17" s="172"/>
      <c r="T17" s="175" t="e">
        <f t="shared" si="37"/>
        <v>#DIV/0!</v>
      </c>
      <c r="U17" s="175" t="e">
        <f t="shared" si="40"/>
        <v>#DIV/0!</v>
      </c>
      <c r="V17" s="181" t="str">
        <f>IF(AND(N17&lt;&gt;"",O17&lt;&gt;"",Q17&lt;&gt;"",R17&lt;&gt;""),IF(OR(AND($N$1="Conservative",U17&gt;=VLOOKUP(T17,Cutoffs!$A$5:'Cutoffs'!$C$1005,2)),AND($N$1="Liberal",U17&gt;=VLOOKUP(T17,Cutoffs!$A$5:'Cutoffs'!$C$1005,3))),"high","low"),"")</f>
        <v/>
      </c>
      <c r="W17" s="172"/>
      <c r="X17" s="174"/>
      <c r="Y17" s="173"/>
      <c r="Z17" s="172"/>
      <c r="AA17" s="172"/>
      <c r="AB17" s="172"/>
      <c r="AC17" s="174"/>
      <c r="AD17" s="174"/>
      <c r="AE17" s="174"/>
      <c r="AF17" s="172"/>
      <c r="AG17" s="175" t="e">
        <f t="shared" si="32"/>
        <v>#DIV/0!</v>
      </c>
      <c r="AH17" s="175" t="e">
        <f t="shared" si="33"/>
        <v>#DIV/0!</v>
      </c>
      <c r="AI17" s="175" t="e">
        <f t="shared" si="34"/>
        <v>#DIV/0!</v>
      </c>
      <c r="AJ17" s="181" t="str">
        <f>IF(AND(Z17&lt;&gt;"",AA17&lt;&gt;"",AC17&lt;&gt;"",AD17&lt;&gt;""),IF(OR(AND($N$1="Conservative",AH17&gt;=VLOOKUP(AG17,Cutoffs!$A$5:'Cutoffs'!$C$1005,2)),AND($N$1="Liberal",AH17&gt;=VLOOKUP(AG17,Cutoffs!$A$5:'Cutoffs'!$C$1005,3))),"high","low"),"")</f>
        <v/>
      </c>
      <c r="AK17" s="172"/>
      <c r="AL17" s="172" t="s">
        <v>119</v>
      </c>
      <c r="AM17" s="172" t="s">
        <v>33</v>
      </c>
      <c r="AN17" s="176"/>
      <c r="AO17" s="176"/>
      <c r="AP17" s="172" t="str">
        <f t="shared" si="2"/>
        <v/>
      </c>
      <c r="AQ17" s="172"/>
      <c r="AR17" s="176"/>
      <c r="AS17" s="176"/>
      <c r="AT17" s="172" t="str">
        <f t="shared" si="3"/>
        <v/>
      </c>
      <c r="AU17" s="172"/>
      <c r="AV17" s="177">
        <f t="shared" si="41"/>
        <v>0</v>
      </c>
      <c r="AW17" s="176">
        <f t="shared" si="42"/>
        <v>0</v>
      </c>
      <c r="AX17" s="176">
        <f t="shared" si="43"/>
        <v>0</v>
      </c>
      <c r="AY17" s="176" t="str">
        <f t="shared" si="7"/>
        <v/>
      </c>
      <c r="AZ17" s="178" t="str">
        <f t="shared" si="44"/>
        <v/>
      </c>
      <c r="BA17" s="179" t="str">
        <f t="shared" si="45"/>
        <v/>
      </c>
      <c r="BB17" s="173"/>
      <c r="BC17" s="172" t="s">
        <v>119</v>
      </c>
      <c r="BD17" s="174"/>
      <c r="BE17" s="176"/>
      <c r="BF17" s="176"/>
      <c r="BG17" s="51" t="str">
        <f t="shared" si="10"/>
        <v xml:space="preserve"> </v>
      </c>
      <c r="BH17" s="176"/>
      <c r="BI17" s="51" t="str">
        <f t="shared" si="35"/>
        <v xml:space="preserve"> </v>
      </c>
      <c r="BJ17" s="48" t="str">
        <f t="shared" si="11"/>
        <v/>
      </c>
      <c r="BK17" s="48" t="str">
        <f t="shared" si="12"/>
        <v/>
      </c>
      <c r="BM17" s="176"/>
      <c r="BN17" s="176"/>
      <c r="BO17" s="51" t="str">
        <f t="shared" si="13"/>
        <v xml:space="preserve"> </v>
      </c>
      <c r="BP17" s="176"/>
      <c r="BQ17" s="51" t="str">
        <f t="shared" si="36"/>
        <v xml:space="preserve"> </v>
      </c>
      <c r="BR17" s="48" t="str">
        <f t="shared" si="14"/>
        <v/>
      </c>
      <c r="BS17" s="48" t="str">
        <f t="shared" si="15"/>
        <v/>
      </c>
      <c r="BU17" s="48" t="str">
        <f t="shared" si="46"/>
        <v xml:space="preserve"> </v>
      </c>
      <c r="BV17" s="172"/>
      <c r="BW17" s="172"/>
      <c r="BX17" s="172"/>
      <c r="BY17" s="172"/>
      <c r="BZ17" s="172"/>
      <c r="CA17" s="49" t="str">
        <f t="shared" si="47"/>
        <v/>
      </c>
      <c r="CB17" s="176"/>
      <c r="CC17" s="53"/>
      <c r="CD17" s="53"/>
      <c r="CE17" s="49"/>
      <c r="CG17" s="50" t="e">
        <f t="shared" si="18"/>
        <v>#VALUE!</v>
      </c>
      <c r="CH17" s="51">
        <f t="shared" si="19"/>
        <v>0</v>
      </c>
      <c r="CI17" s="51" t="e">
        <f t="shared" si="20"/>
        <v>#VALUE!</v>
      </c>
      <c r="CJ17" s="51" t="e">
        <f t="shared" si="21"/>
        <v>#VALUE!</v>
      </c>
      <c r="CK17" s="51" t="str">
        <f>IF(BD17="","",IF(BD17=$DB$6,LN((BE17*(1-BM17))/(BM17*(1-BE17)))/1.65,IF(BD17=$DB$5,BW17/CI17,IF(BD17=$DB$4,SQRT(#REF!*(1-#REF!^2))*CJ17,IF(BD17=$DB$3,(CH17-#REF!*AW17)/CI17,IF(BD17=$DB$2,(CH17-AW17)/CI17,IF(BD17=#REF!,(BH17-BP17)/CI17,IF(BD17=#REF!,BW17/CI17,IF(BD17=#REF!,SQRT(ABS(#REF!))*CJ17,IF(BD17=#REF!,BU17*CJ17,CH17/CI17))))))))))</f>
        <v/>
      </c>
      <c r="CL17" s="51" t="str">
        <f>IF(CE17="y",IF(AND(BD17=#REF!,CC17="n"),(CH17-AW17)/CI17,IF(OR(AND(BD17=#REF!,CC17="y"),BD17=DB$6),CK17-AY17,CK17)),CK17)</f>
        <v/>
      </c>
      <c r="CM17" s="52" t="str">
        <f>IF(BD17="","",IF(BD17=#REF!,BE17-BM17,IF(BD17=#REF!,BH17-BP17,IF(BW17&lt;&gt;"",BW17,””))))</f>
        <v/>
      </c>
      <c r="CN17" s="52" t="str">
        <f t="shared" si="48"/>
        <v/>
      </c>
      <c r="CO17" s="54" t="str">
        <f t="shared" si="49"/>
        <v/>
      </c>
      <c r="CP17" s="49"/>
      <c r="CQ17" s="180" t="s">
        <v>59</v>
      </c>
      <c r="CR17" s="52"/>
      <c r="CS17" s="49" t="e">
        <f t="shared" si="24"/>
        <v>#VALUE!</v>
      </c>
      <c r="CT17" s="49" t="str">
        <f t="shared" si="38"/>
        <v/>
      </c>
      <c r="CU17" s="49" t="str">
        <f t="shared" si="39"/>
        <v/>
      </c>
      <c r="CV17" s="49" t="str">
        <f t="shared" si="50"/>
        <v/>
      </c>
      <c r="CW17" s="52" t="str">
        <f t="shared" si="28"/>
        <v>-</v>
      </c>
      <c r="CX17" s="52">
        <f t="shared" si="51"/>
        <v>0</v>
      </c>
      <c r="CY17" s="49" t="str">
        <f t="shared" si="30"/>
        <v/>
      </c>
      <c r="CZ17" s="180"/>
      <c r="DA17" s="78" t="str">
        <f t="shared" si="52"/>
        <v/>
      </c>
    </row>
    <row r="18" spans="1:105" s="48" customFormat="1" x14ac:dyDescent="0.3">
      <c r="A18" s="172"/>
      <c r="B18" s="172"/>
      <c r="C18" s="172"/>
      <c r="D18" s="172" t="s">
        <v>57</v>
      </c>
      <c r="E18" s="172"/>
      <c r="F18" s="172" t="s">
        <v>58</v>
      </c>
      <c r="G18" s="172"/>
      <c r="H18" s="173"/>
      <c r="I18" s="172"/>
      <c r="J18" s="173"/>
      <c r="K18" s="172" t="s">
        <v>119</v>
      </c>
      <c r="L18" s="174"/>
      <c r="M18" s="173"/>
      <c r="N18" s="172"/>
      <c r="O18" s="172"/>
      <c r="P18" s="172"/>
      <c r="Q18" s="172"/>
      <c r="R18" s="172"/>
      <c r="S18" s="172"/>
      <c r="T18" s="175" t="e">
        <f t="shared" si="37"/>
        <v>#DIV/0!</v>
      </c>
      <c r="U18" s="175" t="e">
        <f t="shared" si="40"/>
        <v>#DIV/0!</v>
      </c>
      <c r="V18" s="181" t="str">
        <f>IF(AND(N18&lt;&gt;"",O18&lt;&gt;"",Q18&lt;&gt;"",R18&lt;&gt;""),IF(OR(AND($N$1="Conservative",U18&gt;=VLOOKUP(T18,Cutoffs!$A$5:'Cutoffs'!$C$1005,2)),AND($N$1="Liberal",U18&gt;=VLOOKUP(T18,Cutoffs!$A$5:'Cutoffs'!$C$1005,3))),"high","low"),"")</f>
        <v/>
      </c>
      <c r="W18" s="172"/>
      <c r="X18" s="174"/>
      <c r="Y18" s="173"/>
      <c r="Z18" s="172"/>
      <c r="AA18" s="172"/>
      <c r="AB18" s="172"/>
      <c r="AC18" s="174"/>
      <c r="AD18" s="174"/>
      <c r="AE18" s="174"/>
      <c r="AF18" s="172"/>
      <c r="AG18" s="175" t="e">
        <f t="shared" si="32"/>
        <v>#DIV/0!</v>
      </c>
      <c r="AH18" s="175" t="e">
        <f t="shared" si="33"/>
        <v>#DIV/0!</v>
      </c>
      <c r="AI18" s="175" t="e">
        <f t="shared" si="34"/>
        <v>#DIV/0!</v>
      </c>
      <c r="AJ18" s="181" t="str">
        <f>IF(AND(Z18&lt;&gt;"",AA18&lt;&gt;"",AC18&lt;&gt;"",AD18&lt;&gt;""),IF(OR(AND($N$1="Conservative",AH18&gt;=VLOOKUP(AG18,Cutoffs!$A$5:'Cutoffs'!$C$1005,2)),AND($N$1="Liberal",AH18&gt;=VLOOKUP(AG18,Cutoffs!$A$5:'Cutoffs'!$C$1005,3))),"high","low"),"")</f>
        <v/>
      </c>
      <c r="AK18" s="172"/>
      <c r="AL18" s="172" t="s">
        <v>119</v>
      </c>
      <c r="AM18" s="172" t="s">
        <v>33</v>
      </c>
      <c r="AN18" s="176"/>
      <c r="AO18" s="176"/>
      <c r="AP18" s="172" t="str">
        <f t="shared" si="2"/>
        <v/>
      </c>
      <c r="AQ18" s="172"/>
      <c r="AR18" s="176"/>
      <c r="AS18" s="176"/>
      <c r="AT18" s="172" t="str">
        <f t="shared" si="3"/>
        <v/>
      </c>
      <c r="AU18" s="172"/>
      <c r="AV18" s="177">
        <f t="shared" si="41"/>
        <v>0</v>
      </c>
      <c r="AW18" s="176">
        <f t="shared" si="42"/>
        <v>0</v>
      </c>
      <c r="AX18" s="176">
        <f t="shared" si="43"/>
        <v>0</v>
      </c>
      <c r="AY18" s="176" t="str">
        <f t="shared" si="7"/>
        <v/>
      </c>
      <c r="AZ18" s="178" t="str">
        <f t="shared" si="44"/>
        <v/>
      </c>
      <c r="BA18" s="179" t="str">
        <f t="shared" si="45"/>
        <v/>
      </c>
      <c r="BB18" s="173"/>
      <c r="BC18" s="172" t="s">
        <v>119</v>
      </c>
      <c r="BD18" s="174"/>
      <c r="BE18" s="176"/>
      <c r="BF18" s="176"/>
      <c r="BG18" s="51" t="str">
        <f t="shared" si="10"/>
        <v xml:space="preserve"> </v>
      </c>
      <c r="BH18" s="176"/>
      <c r="BI18" s="51" t="str">
        <f t="shared" si="35"/>
        <v xml:space="preserve"> </v>
      </c>
      <c r="BJ18" s="48" t="str">
        <f t="shared" si="11"/>
        <v/>
      </c>
      <c r="BK18" s="48" t="str">
        <f t="shared" si="12"/>
        <v/>
      </c>
      <c r="BM18" s="176"/>
      <c r="BN18" s="176"/>
      <c r="BO18" s="51" t="str">
        <f t="shared" si="13"/>
        <v xml:space="preserve"> </v>
      </c>
      <c r="BP18" s="176"/>
      <c r="BQ18" s="51" t="str">
        <f t="shared" si="36"/>
        <v xml:space="preserve"> </v>
      </c>
      <c r="BR18" s="48" t="str">
        <f t="shared" si="14"/>
        <v/>
      </c>
      <c r="BS18" s="48" t="str">
        <f t="shared" si="15"/>
        <v/>
      </c>
      <c r="BU18" s="48" t="str">
        <f t="shared" si="46"/>
        <v xml:space="preserve"> </v>
      </c>
      <c r="BV18" s="172"/>
      <c r="BW18" s="172"/>
      <c r="BX18" s="172"/>
      <c r="BY18" s="172"/>
      <c r="BZ18" s="172"/>
      <c r="CA18" s="49" t="str">
        <f t="shared" si="47"/>
        <v/>
      </c>
      <c r="CB18" s="176"/>
      <c r="CC18" s="53"/>
      <c r="CD18" s="53"/>
      <c r="CE18" s="49"/>
      <c r="CG18" s="50" t="e">
        <f t="shared" si="18"/>
        <v>#VALUE!</v>
      </c>
      <c r="CH18" s="51">
        <f t="shared" si="19"/>
        <v>0</v>
      </c>
      <c r="CI18" s="51" t="e">
        <f t="shared" si="20"/>
        <v>#VALUE!</v>
      </c>
      <c r="CJ18" s="51" t="e">
        <f t="shared" si="21"/>
        <v>#VALUE!</v>
      </c>
      <c r="CK18" s="51" t="str">
        <f>IF(BD18="","",IF(BD18=$DB$6,LN((BE18*(1-BM18))/(BM18*(1-BE18)))/1.65,IF(BD18=$DB$5,BW18/CI18,IF(BD18=$DB$4,SQRT(#REF!*(1-#REF!^2))*CJ18,IF(BD18=$DB$3,(CH18-#REF!*AW18)/CI18,IF(BD18=$DB$2,(CH18-AW18)/CI18,IF(BD18=#REF!,(BH18-BP18)/CI18,IF(BD18=#REF!,BW18/CI18,IF(BD18=#REF!,SQRT(ABS(#REF!))*CJ18,IF(BD18=#REF!,BU18*CJ18,CH18/CI18))))))))))</f>
        <v/>
      </c>
      <c r="CL18" s="51" t="str">
        <f>IF(CE18="y",IF(AND(BD18=#REF!,CC18="n"),(CH18-AW18)/CI18,IF(OR(AND(BD18=#REF!,CC18="y"),BD18=DB$6),CK18-AY18,CK18)),CK18)</f>
        <v/>
      </c>
      <c r="CM18" s="52" t="str">
        <f>IF(BD18="","",IF(BD18=#REF!,BE18-BM18,IF(BD18=#REF!,BH18-BP18,IF(BW18&lt;&gt;"",BW18,””))))</f>
        <v/>
      </c>
      <c r="CN18" s="52" t="str">
        <f t="shared" si="48"/>
        <v/>
      </c>
      <c r="CO18" s="54" t="str">
        <f t="shared" si="49"/>
        <v/>
      </c>
      <c r="CP18" s="49"/>
      <c r="CQ18" s="180" t="s">
        <v>59</v>
      </c>
      <c r="CR18" s="52"/>
      <c r="CS18" s="49" t="e">
        <f t="shared" si="24"/>
        <v>#VALUE!</v>
      </c>
      <c r="CT18" s="49" t="str">
        <f t="shared" si="38"/>
        <v/>
      </c>
      <c r="CU18" s="49" t="str">
        <f t="shared" si="39"/>
        <v/>
      </c>
      <c r="CV18" s="49" t="str">
        <f t="shared" si="50"/>
        <v/>
      </c>
      <c r="CW18" s="52" t="str">
        <f t="shared" si="28"/>
        <v>-</v>
      </c>
      <c r="CX18" s="52">
        <f t="shared" si="51"/>
        <v>0</v>
      </c>
      <c r="CY18" s="49" t="str">
        <f t="shared" si="30"/>
        <v/>
      </c>
      <c r="CZ18" s="180"/>
      <c r="DA18" s="78" t="str">
        <f t="shared" si="52"/>
        <v/>
      </c>
    </row>
    <row r="19" spans="1:105" s="48" customFormat="1" x14ac:dyDescent="0.3">
      <c r="A19" s="172"/>
      <c r="B19" s="172"/>
      <c r="C19" s="172"/>
      <c r="D19" s="172" t="s">
        <v>57</v>
      </c>
      <c r="E19" s="172"/>
      <c r="F19" s="172" t="s">
        <v>58</v>
      </c>
      <c r="G19" s="172"/>
      <c r="H19" s="173"/>
      <c r="I19" s="172"/>
      <c r="J19" s="173"/>
      <c r="K19" s="172" t="s">
        <v>119</v>
      </c>
      <c r="L19" s="174"/>
      <c r="M19" s="173"/>
      <c r="N19" s="172"/>
      <c r="O19" s="172"/>
      <c r="P19" s="172"/>
      <c r="Q19" s="172"/>
      <c r="R19" s="172"/>
      <c r="S19" s="172"/>
      <c r="T19" s="175" t="e">
        <f t="shared" si="37"/>
        <v>#DIV/0!</v>
      </c>
      <c r="U19" s="175" t="e">
        <f t="shared" si="40"/>
        <v>#DIV/0!</v>
      </c>
      <c r="V19" s="181" t="str">
        <f>IF(AND(N19&lt;&gt;"",O19&lt;&gt;"",Q19&lt;&gt;"",R19&lt;&gt;""),IF(OR(AND($N$1="Conservative",U19&gt;=VLOOKUP(T19,Cutoffs!$A$5:'Cutoffs'!$C$1005,2)),AND($N$1="Liberal",U19&gt;=VLOOKUP(T19,Cutoffs!$A$5:'Cutoffs'!$C$1005,3))),"high","low"),"")</f>
        <v/>
      </c>
      <c r="W19" s="172"/>
      <c r="X19" s="174"/>
      <c r="Y19" s="173"/>
      <c r="Z19" s="172"/>
      <c r="AA19" s="172"/>
      <c r="AB19" s="172"/>
      <c r="AC19" s="174"/>
      <c r="AD19" s="174"/>
      <c r="AE19" s="174"/>
      <c r="AF19" s="172"/>
      <c r="AG19" s="175" t="e">
        <f t="shared" si="32"/>
        <v>#DIV/0!</v>
      </c>
      <c r="AH19" s="175" t="e">
        <f t="shared" si="33"/>
        <v>#DIV/0!</v>
      </c>
      <c r="AI19" s="175" t="e">
        <f t="shared" si="34"/>
        <v>#DIV/0!</v>
      </c>
      <c r="AJ19" s="181" t="str">
        <f>IF(AND(Z19&lt;&gt;"",AA19&lt;&gt;"",AC19&lt;&gt;"",AD19&lt;&gt;""),IF(OR(AND($N$1="Conservative",AH19&gt;=VLOOKUP(AG19,Cutoffs!$A$5:'Cutoffs'!$C$1005,2)),AND($N$1="Liberal",AH19&gt;=VLOOKUP(AG19,Cutoffs!$A$5:'Cutoffs'!$C$1005,3))),"high","low"),"")</f>
        <v/>
      </c>
      <c r="AK19" s="172"/>
      <c r="AL19" s="172" t="s">
        <v>119</v>
      </c>
      <c r="AM19" s="172" t="s">
        <v>33</v>
      </c>
      <c r="AN19" s="176"/>
      <c r="AO19" s="176"/>
      <c r="AP19" s="172" t="str">
        <f t="shared" si="2"/>
        <v/>
      </c>
      <c r="AQ19" s="172"/>
      <c r="AR19" s="176"/>
      <c r="AS19" s="176"/>
      <c r="AT19" s="172" t="str">
        <f t="shared" si="3"/>
        <v/>
      </c>
      <c r="AU19" s="172"/>
      <c r="AV19" s="177">
        <f t="shared" si="41"/>
        <v>0</v>
      </c>
      <c r="AW19" s="176">
        <f t="shared" si="42"/>
        <v>0</v>
      </c>
      <c r="AX19" s="176">
        <f t="shared" si="43"/>
        <v>0</v>
      </c>
      <c r="AY19" s="176" t="str">
        <f t="shared" si="7"/>
        <v/>
      </c>
      <c r="AZ19" s="178" t="str">
        <f t="shared" si="44"/>
        <v/>
      </c>
      <c r="BA19" s="179" t="str">
        <f t="shared" si="45"/>
        <v/>
      </c>
      <c r="BB19" s="173"/>
      <c r="BC19" s="172" t="s">
        <v>119</v>
      </c>
      <c r="BD19" s="174"/>
      <c r="BE19" s="176"/>
      <c r="BF19" s="176"/>
      <c r="BG19" s="51" t="str">
        <f t="shared" si="10"/>
        <v xml:space="preserve"> </v>
      </c>
      <c r="BH19" s="176"/>
      <c r="BI19" s="51" t="str">
        <f t="shared" si="35"/>
        <v xml:space="preserve"> </v>
      </c>
      <c r="BJ19" s="48" t="str">
        <f t="shared" si="11"/>
        <v/>
      </c>
      <c r="BK19" s="48" t="str">
        <f t="shared" si="12"/>
        <v/>
      </c>
      <c r="BM19" s="176"/>
      <c r="BN19" s="176"/>
      <c r="BO19" s="51" t="str">
        <f t="shared" si="13"/>
        <v xml:space="preserve"> </v>
      </c>
      <c r="BP19" s="176"/>
      <c r="BQ19" s="51" t="str">
        <f t="shared" si="36"/>
        <v xml:space="preserve"> </v>
      </c>
      <c r="BR19" s="48" t="str">
        <f t="shared" si="14"/>
        <v/>
      </c>
      <c r="BS19" s="48" t="str">
        <f t="shared" si="15"/>
        <v/>
      </c>
      <c r="BU19" s="48" t="str">
        <f t="shared" si="46"/>
        <v xml:space="preserve"> </v>
      </c>
      <c r="BV19" s="172"/>
      <c r="BW19" s="172"/>
      <c r="BX19" s="172"/>
      <c r="BY19" s="172"/>
      <c r="BZ19" s="172"/>
      <c r="CA19" s="49" t="str">
        <f t="shared" si="47"/>
        <v/>
      </c>
      <c r="CB19" s="176"/>
      <c r="CC19" s="53"/>
      <c r="CD19" s="53"/>
      <c r="CE19" s="49"/>
      <c r="CG19" s="50" t="e">
        <f t="shared" si="18"/>
        <v>#VALUE!</v>
      </c>
      <c r="CH19" s="51">
        <f t="shared" si="19"/>
        <v>0</v>
      </c>
      <c r="CI19" s="51" t="e">
        <f t="shared" si="20"/>
        <v>#VALUE!</v>
      </c>
      <c r="CJ19" s="51" t="e">
        <f t="shared" si="21"/>
        <v>#VALUE!</v>
      </c>
      <c r="CK19" s="51" t="str">
        <f>IF(BD19="","",IF(BD19=$DB$6,LN((BE19*(1-BM19))/(BM19*(1-BE19)))/1.65,IF(BD19=$DB$5,BW19/CI19,IF(BD19=$DB$4,SQRT(#REF!*(1-#REF!^2))*CJ19,IF(BD19=$DB$3,(CH19-#REF!*AW19)/CI19,IF(BD19=$DB$2,(CH19-AW19)/CI19,IF(BD19=#REF!,(BH19-BP19)/CI19,IF(BD19=#REF!,BW19/CI19,IF(BD19=#REF!,SQRT(ABS(#REF!))*CJ19,IF(BD19=#REF!,BU19*CJ19,CH19/CI19))))))))))</f>
        <v/>
      </c>
      <c r="CL19" s="51" t="str">
        <f>IF(CE19="y",IF(AND(BD19=#REF!,CC19="n"),(CH19-AW19)/CI19,IF(OR(AND(BD19=#REF!,CC19="y"),BD19=DB$6),CK19-AY19,CK19)),CK19)</f>
        <v/>
      </c>
      <c r="CM19" s="52" t="str">
        <f>IF(BD19="","",IF(BD19=#REF!,BE19-BM19,IF(BD19=#REF!,BH19-BP19,IF(BW19&lt;&gt;"",BW19,””))))</f>
        <v/>
      </c>
      <c r="CN19" s="52" t="str">
        <f t="shared" si="48"/>
        <v/>
      </c>
      <c r="CO19" s="54" t="str">
        <f t="shared" si="49"/>
        <v/>
      </c>
      <c r="CP19" s="49"/>
      <c r="CQ19" s="180" t="s">
        <v>59</v>
      </c>
      <c r="CR19" s="52"/>
      <c r="CS19" s="49" t="e">
        <f t="shared" si="24"/>
        <v>#VALUE!</v>
      </c>
      <c r="CT19" s="49" t="str">
        <f t="shared" si="38"/>
        <v/>
      </c>
      <c r="CU19" s="49" t="str">
        <f t="shared" si="39"/>
        <v/>
      </c>
      <c r="CV19" s="49" t="str">
        <f t="shared" si="50"/>
        <v/>
      </c>
      <c r="CW19" s="52" t="str">
        <f t="shared" si="28"/>
        <v>-</v>
      </c>
      <c r="CX19" s="52">
        <f t="shared" si="51"/>
        <v>0</v>
      </c>
      <c r="CY19" s="49" t="str">
        <f t="shared" si="30"/>
        <v/>
      </c>
      <c r="CZ19" s="180"/>
      <c r="DA19" s="78" t="str">
        <f t="shared" si="52"/>
        <v/>
      </c>
    </row>
    <row r="20" spans="1:105" s="48" customFormat="1" x14ac:dyDescent="0.3">
      <c r="A20" s="172"/>
      <c r="B20" s="172"/>
      <c r="C20" s="172"/>
      <c r="D20" s="172" t="s">
        <v>57</v>
      </c>
      <c r="E20" s="172"/>
      <c r="F20" s="172" t="s">
        <v>58</v>
      </c>
      <c r="G20" s="172"/>
      <c r="H20" s="173"/>
      <c r="I20" s="172"/>
      <c r="J20" s="173"/>
      <c r="K20" s="172" t="s">
        <v>119</v>
      </c>
      <c r="L20" s="174"/>
      <c r="M20" s="173"/>
      <c r="N20" s="172"/>
      <c r="O20" s="172"/>
      <c r="P20" s="172"/>
      <c r="Q20" s="172"/>
      <c r="R20" s="172"/>
      <c r="S20" s="172"/>
      <c r="T20" s="175" t="e">
        <f t="shared" si="37"/>
        <v>#DIV/0!</v>
      </c>
      <c r="U20" s="175" t="e">
        <f t="shared" si="40"/>
        <v>#DIV/0!</v>
      </c>
      <c r="V20" s="181" t="str">
        <f>IF(AND(N20&lt;&gt;"",O20&lt;&gt;"",Q20&lt;&gt;"",R20&lt;&gt;""),IF(OR(AND($N$1="Conservative",U20&gt;=VLOOKUP(T20,Cutoffs!$A$5:'Cutoffs'!$C$1005,2)),AND($N$1="Liberal",U20&gt;=VLOOKUP(T20,Cutoffs!$A$5:'Cutoffs'!$C$1005,3))),"high","low"),"")</f>
        <v/>
      </c>
      <c r="W20" s="172"/>
      <c r="X20" s="174"/>
      <c r="Y20" s="173"/>
      <c r="Z20" s="172"/>
      <c r="AA20" s="172"/>
      <c r="AB20" s="172"/>
      <c r="AC20" s="174"/>
      <c r="AD20" s="174"/>
      <c r="AE20" s="174"/>
      <c r="AF20" s="172"/>
      <c r="AG20" s="175" t="e">
        <f t="shared" si="32"/>
        <v>#DIV/0!</v>
      </c>
      <c r="AH20" s="175" t="e">
        <f t="shared" si="33"/>
        <v>#DIV/0!</v>
      </c>
      <c r="AI20" s="175" t="e">
        <f t="shared" si="34"/>
        <v>#DIV/0!</v>
      </c>
      <c r="AJ20" s="181" t="str">
        <f>IF(AND(Z20&lt;&gt;"",AA20&lt;&gt;"",AC20&lt;&gt;"",AD20&lt;&gt;""),IF(OR(AND($N$1="Conservative",AH20&gt;=VLOOKUP(AG20,Cutoffs!$A$5:'Cutoffs'!$C$1005,2)),AND($N$1="Liberal",AH20&gt;=VLOOKUP(AG20,Cutoffs!$A$5:'Cutoffs'!$C$1005,3))),"high","low"),"")</f>
        <v/>
      </c>
      <c r="AK20" s="172"/>
      <c r="AL20" s="172" t="s">
        <v>119</v>
      </c>
      <c r="AM20" s="172" t="s">
        <v>33</v>
      </c>
      <c r="AN20" s="176"/>
      <c r="AO20" s="176"/>
      <c r="AP20" s="172" t="str">
        <f t="shared" si="2"/>
        <v/>
      </c>
      <c r="AQ20" s="172"/>
      <c r="AR20" s="176"/>
      <c r="AS20" s="176"/>
      <c r="AT20" s="172" t="str">
        <f t="shared" si="3"/>
        <v/>
      </c>
      <c r="AU20" s="172"/>
      <c r="AV20" s="177">
        <f t="shared" si="41"/>
        <v>0</v>
      </c>
      <c r="AW20" s="176">
        <f t="shared" si="42"/>
        <v>0</v>
      </c>
      <c r="AX20" s="176">
        <f t="shared" si="43"/>
        <v>0</v>
      </c>
      <c r="AY20" s="176" t="str">
        <f t="shared" si="7"/>
        <v/>
      </c>
      <c r="AZ20" s="178" t="str">
        <f t="shared" si="44"/>
        <v/>
      </c>
      <c r="BA20" s="179" t="str">
        <f t="shared" si="45"/>
        <v/>
      </c>
      <c r="BB20" s="173"/>
      <c r="BC20" s="172" t="s">
        <v>119</v>
      </c>
      <c r="BD20" s="174"/>
      <c r="BE20" s="176"/>
      <c r="BF20" s="176"/>
      <c r="BG20" s="51" t="str">
        <f t="shared" si="10"/>
        <v xml:space="preserve"> </v>
      </c>
      <c r="BH20" s="176"/>
      <c r="BI20" s="51" t="str">
        <f t="shared" si="35"/>
        <v xml:space="preserve"> </v>
      </c>
      <c r="BJ20" s="48" t="str">
        <f t="shared" si="11"/>
        <v/>
      </c>
      <c r="BK20" s="48" t="str">
        <f t="shared" si="12"/>
        <v/>
      </c>
      <c r="BM20" s="176"/>
      <c r="BN20" s="176"/>
      <c r="BO20" s="51" t="str">
        <f t="shared" si="13"/>
        <v xml:space="preserve"> </v>
      </c>
      <c r="BP20" s="176"/>
      <c r="BQ20" s="51" t="str">
        <f t="shared" si="36"/>
        <v xml:space="preserve"> </v>
      </c>
      <c r="BR20" s="48" t="str">
        <f t="shared" si="14"/>
        <v/>
      </c>
      <c r="BS20" s="48" t="str">
        <f t="shared" si="15"/>
        <v/>
      </c>
      <c r="BU20" s="48" t="str">
        <f t="shared" si="46"/>
        <v xml:space="preserve"> </v>
      </c>
      <c r="BV20" s="172"/>
      <c r="BW20" s="172"/>
      <c r="BX20" s="172"/>
      <c r="BY20" s="172"/>
      <c r="BZ20" s="172"/>
      <c r="CA20" s="49" t="str">
        <f t="shared" si="47"/>
        <v/>
      </c>
      <c r="CB20" s="176"/>
      <c r="CC20" s="53"/>
      <c r="CD20" s="53"/>
      <c r="CE20" s="49"/>
      <c r="CG20" s="50" t="e">
        <f t="shared" si="18"/>
        <v>#VALUE!</v>
      </c>
      <c r="CH20" s="51">
        <f t="shared" si="19"/>
        <v>0</v>
      </c>
      <c r="CI20" s="51" t="e">
        <f t="shared" si="20"/>
        <v>#VALUE!</v>
      </c>
      <c r="CJ20" s="51" t="e">
        <f t="shared" si="21"/>
        <v>#VALUE!</v>
      </c>
      <c r="CK20" s="51" t="str">
        <f>IF(BD20="","",IF(BD20=$DB$6,LN((BE20*(1-BM20))/(BM20*(1-BE20)))/1.65,IF(BD20=$DB$5,BW20/CI20,IF(BD20=$DB$4,SQRT(#REF!*(1-#REF!^2))*CJ20,IF(BD20=$DB$3,(CH20-#REF!*AW20)/CI20,IF(BD20=$DB$2,(CH20-AW20)/CI20,IF(BD20=#REF!,(BH20-BP20)/CI20,IF(BD20=#REF!,BW20/CI20,IF(BD20=#REF!,SQRT(ABS(#REF!))*CJ20,IF(BD20=#REF!,BU20*CJ20,CH20/CI20))))))))))</f>
        <v/>
      </c>
      <c r="CL20" s="51" t="str">
        <f>IF(CE20="y",IF(AND(BD20=#REF!,CC20="n"),(CH20-AW20)/CI20,IF(OR(AND(BD20=#REF!,CC20="y"),BD20=DB$6),CK20-AY20,CK20)),CK20)</f>
        <v/>
      </c>
      <c r="CM20" s="52" t="str">
        <f>IF(BD20="","",IF(BD20=#REF!,BE20-BM20,IF(BD20=#REF!,BH20-BP20,IF(BW20&lt;&gt;"",BW20,””))))</f>
        <v/>
      </c>
      <c r="CN20" s="52" t="str">
        <f t="shared" si="48"/>
        <v/>
      </c>
      <c r="CO20" s="54" t="str">
        <f t="shared" si="49"/>
        <v/>
      </c>
      <c r="CP20" s="49"/>
      <c r="CQ20" s="180" t="s">
        <v>59</v>
      </c>
      <c r="CR20" s="52"/>
      <c r="CS20" s="49" t="e">
        <f t="shared" si="24"/>
        <v>#VALUE!</v>
      </c>
      <c r="CT20" s="49" t="str">
        <f t="shared" si="38"/>
        <v/>
      </c>
      <c r="CU20" s="49" t="str">
        <f t="shared" si="39"/>
        <v/>
      </c>
      <c r="CV20" s="49" t="str">
        <f t="shared" si="50"/>
        <v/>
      </c>
      <c r="CW20" s="52" t="str">
        <f t="shared" si="28"/>
        <v>-</v>
      </c>
      <c r="CX20" s="52">
        <f t="shared" si="51"/>
        <v>0</v>
      </c>
      <c r="CY20" s="49" t="str">
        <f t="shared" si="30"/>
        <v/>
      </c>
      <c r="CZ20" s="180"/>
      <c r="DA20" s="78" t="str">
        <f t="shared" si="52"/>
        <v/>
      </c>
    </row>
    <row r="21" spans="1:105" s="48" customFormat="1" x14ac:dyDescent="0.3">
      <c r="A21" s="172"/>
      <c r="B21" s="172"/>
      <c r="C21" s="172"/>
      <c r="D21" s="172" t="s">
        <v>57</v>
      </c>
      <c r="E21" s="172"/>
      <c r="F21" s="172" t="s">
        <v>58</v>
      </c>
      <c r="G21" s="172"/>
      <c r="H21" s="173"/>
      <c r="I21" s="172"/>
      <c r="J21" s="173"/>
      <c r="K21" s="172" t="s">
        <v>119</v>
      </c>
      <c r="L21" s="174"/>
      <c r="M21" s="173"/>
      <c r="N21" s="172"/>
      <c r="O21" s="172"/>
      <c r="P21" s="172"/>
      <c r="Q21" s="172"/>
      <c r="R21" s="172"/>
      <c r="S21" s="172"/>
      <c r="T21" s="175" t="e">
        <f t="shared" si="37"/>
        <v>#DIV/0!</v>
      </c>
      <c r="U21" s="175" t="e">
        <f t="shared" si="40"/>
        <v>#DIV/0!</v>
      </c>
      <c r="V21" s="181" t="str">
        <f>IF(AND(N21&lt;&gt;"",O21&lt;&gt;"",Q21&lt;&gt;"",R21&lt;&gt;""),IF(OR(AND($N$1="Conservative",U21&gt;=VLOOKUP(T21,Cutoffs!$A$5:'Cutoffs'!$C$1005,2)),AND($N$1="Liberal",U21&gt;=VLOOKUP(T21,Cutoffs!$A$5:'Cutoffs'!$C$1005,3))),"high","low"),"")</f>
        <v/>
      </c>
      <c r="W21" s="172"/>
      <c r="X21" s="174"/>
      <c r="Y21" s="173"/>
      <c r="Z21" s="172"/>
      <c r="AA21" s="172"/>
      <c r="AB21" s="172"/>
      <c r="AC21" s="174"/>
      <c r="AD21" s="174"/>
      <c r="AE21" s="174"/>
      <c r="AF21" s="172"/>
      <c r="AG21" s="175" t="e">
        <f t="shared" si="32"/>
        <v>#DIV/0!</v>
      </c>
      <c r="AH21" s="175" t="e">
        <f t="shared" si="33"/>
        <v>#DIV/0!</v>
      </c>
      <c r="AI21" s="175" t="e">
        <f t="shared" si="34"/>
        <v>#DIV/0!</v>
      </c>
      <c r="AJ21" s="181" t="str">
        <f>IF(AND(Z21&lt;&gt;"",AA21&lt;&gt;"",AC21&lt;&gt;"",AD21&lt;&gt;""),IF(OR(AND($N$1="Conservative",AH21&gt;=VLOOKUP(AG21,Cutoffs!$A$5:'Cutoffs'!$C$1005,2)),AND($N$1="Liberal",AH21&gt;=VLOOKUP(AG21,Cutoffs!$A$5:'Cutoffs'!$C$1005,3))),"high","low"),"")</f>
        <v/>
      </c>
      <c r="AK21" s="172"/>
      <c r="AL21" s="172" t="s">
        <v>119</v>
      </c>
      <c r="AM21" s="172" t="s">
        <v>33</v>
      </c>
      <c r="AN21" s="176"/>
      <c r="AO21" s="176"/>
      <c r="AP21" s="172" t="str">
        <f t="shared" si="2"/>
        <v/>
      </c>
      <c r="AQ21" s="172"/>
      <c r="AR21" s="176"/>
      <c r="AS21" s="176"/>
      <c r="AT21" s="172" t="str">
        <f t="shared" si="3"/>
        <v/>
      </c>
      <c r="AU21" s="172"/>
      <c r="AV21" s="177">
        <f t="shared" si="41"/>
        <v>0</v>
      </c>
      <c r="AW21" s="176">
        <f t="shared" si="42"/>
        <v>0</v>
      </c>
      <c r="AX21" s="176">
        <f t="shared" si="43"/>
        <v>0</v>
      </c>
      <c r="AY21" s="176" t="str">
        <f t="shared" si="7"/>
        <v/>
      </c>
      <c r="AZ21" s="178" t="str">
        <f t="shared" si="44"/>
        <v/>
      </c>
      <c r="BA21" s="179" t="str">
        <f t="shared" si="45"/>
        <v/>
      </c>
      <c r="BB21" s="173"/>
      <c r="BC21" s="172" t="s">
        <v>119</v>
      </c>
      <c r="BD21" s="174"/>
      <c r="BE21" s="176"/>
      <c r="BF21" s="176"/>
      <c r="BG21" s="51" t="str">
        <f t="shared" si="10"/>
        <v xml:space="preserve"> </v>
      </c>
      <c r="BH21" s="176"/>
      <c r="BI21" s="51" t="str">
        <f t="shared" si="35"/>
        <v xml:space="preserve"> </v>
      </c>
      <c r="BJ21" s="48" t="str">
        <f t="shared" si="11"/>
        <v/>
      </c>
      <c r="BK21" s="48" t="str">
        <f t="shared" si="12"/>
        <v/>
      </c>
      <c r="BM21" s="176"/>
      <c r="BN21" s="176"/>
      <c r="BO21" s="51" t="str">
        <f t="shared" si="13"/>
        <v xml:space="preserve"> </v>
      </c>
      <c r="BP21" s="176"/>
      <c r="BQ21" s="51" t="str">
        <f t="shared" si="36"/>
        <v xml:space="preserve"> </v>
      </c>
      <c r="BR21" s="48" t="str">
        <f t="shared" si="14"/>
        <v/>
      </c>
      <c r="BS21" s="48" t="str">
        <f t="shared" si="15"/>
        <v/>
      </c>
      <c r="BU21" s="48" t="str">
        <f t="shared" si="46"/>
        <v xml:space="preserve"> </v>
      </c>
      <c r="BV21" s="172"/>
      <c r="BW21" s="172"/>
      <c r="BX21" s="172"/>
      <c r="BY21" s="172"/>
      <c r="BZ21" s="172"/>
      <c r="CA21" s="49" t="str">
        <f t="shared" si="47"/>
        <v/>
      </c>
      <c r="CB21" s="176"/>
      <c r="CC21" s="53"/>
      <c r="CD21" s="53"/>
      <c r="CE21" s="49"/>
      <c r="CG21" s="50" t="e">
        <f t="shared" si="18"/>
        <v>#VALUE!</v>
      </c>
      <c r="CH21" s="51">
        <f t="shared" si="19"/>
        <v>0</v>
      </c>
      <c r="CI21" s="51" t="e">
        <f t="shared" si="20"/>
        <v>#VALUE!</v>
      </c>
      <c r="CJ21" s="51" t="e">
        <f t="shared" si="21"/>
        <v>#VALUE!</v>
      </c>
      <c r="CK21" s="51" t="str">
        <f>IF(BD21="","",IF(BD21=$DB$6,LN((BE21*(1-BM21))/(BM21*(1-BE21)))/1.65,IF(BD21=$DB$5,BW21/CI21,IF(BD21=$DB$4,SQRT(#REF!*(1-#REF!^2))*CJ21,IF(BD21=$DB$3,(CH21-#REF!*AW21)/CI21,IF(BD21=$DB$2,(CH21-AW21)/CI21,IF(BD21=#REF!,(BH21-BP21)/CI21,IF(BD21=#REF!,BW21/CI21,IF(BD21=#REF!,SQRT(ABS(#REF!))*CJ21,IF(BD21=#REF!,BU21*CJ21,CH21/CI21))))))))))</f>
        <v/>
      </c>
      <c r="CL21" s="51" t="str">
        <f>IF(CE21="y",IF(AND(BD21=#REF!,CC21="n"),(CH21-AW21)/CI21,IF(OR(AND(BD21=#REF!,CC21="y"),BD21=DB$6),CK21-AY21,CK21)),CK21)</f>
        <v/>
      </c>
      <c r="CM21" s="52" t="str">
        <f>IF(BD21="","",IF(BD21=#REF!,BE21-BM21,IF(BD21=#REF!,BH21-BP21,IF(BW21&lt;&gt;"",BW21,””))))</f>
        <v/>
      </c>
      <c r="CN21" s="52" t="str">
        <f t="shared" si="48"/>
        <v/>
      </c>
      <c r="CO21" s="54" t="str">
        <f t="shared" si="49"/>
        <v/>
      </c>
      <c r="CP21" s="49"/>
      <c r="CQ21" s="180" t="s">
        <v>59</v>
      </c>
      <c r="CR21" s="52"/>
      <c r="CS21" s="49" t="e">
        <f t="shared" si="24"/>
        <v>#VALUE!</v>
      </c>
      <c r="CT21" s="49" t="str">
        <f t="shared" si="38"/>
        <v/>
      </c>
      <c r="CU21" s="49" t="str">
        <f t="shared" si="39"/>
        <v/>
      </c>
      <c r="CV21" s="49" t="str">
        <f t="shared" si="50"/>
        <v/>
      </c>
      <c r="CW21" s="52" t="str">
        <f t="shared" si="28"/>
        <v>-</v>
      </c>
      <c r="CX21" s="52">
        <f t="shared" si="51"/>
        <v>0</v>
      </c>
      <c r="CY21" s="49" t="str">
        <f t="shared" si="30"/>
        <v/>
      </c>
      <c r="CZ21" s="180"/>
      <c r="DA21" s="78" t="str">
        <f t="shared" si="52"/>
        <v/>
      </c>
    </row>
    <row r="22" spans="1:105" s="48" customFormat="1" x14ac:dyDescent="0.3">
      <c r="A22" s="172"/>
      <c r="B22" s="172"/>
      <c r="C22" s="172"/>
      <c r="D22" s="172" t="s">
        <v>57</v>
      </c>
      <c r="E22" s="172"/>
      <c r="F22" s="172" t="s">
        <v>58</v>
      </c>
      <c r="G22" s="172"/>
      <c r="H22" s="173"/>
      <c r="I22" s="172"/>
      <c r="J22" s="173"/>
      <c r="K22" s="172" t="s">
        <v>119</v>
      </c>
      <c r="L22" s="174"/>
      <c r="M22" s="173"/>
      <c r="N22" s="172"/>
      <c r="O22" s="172"/>
      <c r="P22" s="172"/>
      <c r="Q22" s="172"/>
      <c r="R22" s="172"/>
      <c r="S22" s="172"/>
      <c r="T22" s="175" t="e">
        <f t="shared" si="37"/>
        <v>#DIV/0!</v>
      </c>
      <c r="U22" s="175" t="e">
        <f t="shared" si="40"/>
        <v>#DIV/0!</v>
      </c>
      <c r="V22" s="181" t="str">
        <f>IF(AND(N22&lt;&gt;"",O22&lt;&gt;"",Q22&lt;&gt;"",R22&lt;&gt;""),IF(OR(AND($N$1="Conservative",U22&gt;=VLOOKUP(T22,Cutoffs!$A$5:'Cutoffs'!$C$1005,2)),AND($N$1="Liberal",U22&gt;=VLOOKUP(T22,Cutoffs!$A$5:'Cutoffs'!$C$1005,3))),"high","low"),"")</f>
        <v/>
      </c>
      <c r="W22" s="172"/>
      <c r="X22" s="174"/>
      <c r="Y22" s="173"/>
      <c r="Z22" s="172"/>
      <c r="AA22" s="172"/>
      <c r="AB22" s="172"/>
      <c r="AC22" s="174"/>
      <c r="AD22" s="174"/>
      <c r="AE22" s="174"/>
      <c r="AF22" s="172"/>
      <c r="AG22" s="175" t="e">
        <f t="shared" si="32"/>
        <v>#DIV/0!</v>
      </c>
      <c r="AH22" s="175" t="e">
        <f t="shared" si="33"/>
        <v>#DIV/0!</v>
      </c>
      <c r="AI22" s="175" t="e">
        <f t="shared" si="34"/>
        <v>#DIV/0!</v>
      </c>
      <c r="AJ22" s="181" t="str">
        <f>IF(AND(Z22&lt;&gt;"",AA22&lt;&gt;"",AC22&lt;&gt;"",AD22&lt;&gt;""),IF(OR(AND($N$1="Conservative",AH22&gt;=VLOOKUP(AG22,Cutoffs!$A$5:'Cutoffs'!$C$1005,2)),AND($N$1="Liberal",AH22&gt;=VLOOKUP(AG22,Cutoffs!$A$5:'Cutoffs'!$C$1005,3))),"high","low"),"")</f>
        <v/>
      </c>
      <c r="AK22" s="172"/>
      <c r="AL22" s="172" t="s">
        <v>119</v>
      </c>
      <c r="AM22" s="172" t="s">
        <v>33</v>
      </c>
      <c r="AN22" s="176"/>
      <c r="AO22" s="176"/>
      <c r="AP22" s="172" t="str">
        <f t="shared" si="2"/>
        <v/>
      </c>
      <c r="AQ22" s="172"/>
      <c r="AR22" s="176"/>
      <c r="AS22" s="176"/>
      <c r="AT22" s="172" t="str">
        <f t="shared" si="3"/>
        <v/>
      </c>
      <c r="AU22" s="172"/>
      <c r="AV22" s="177">
        <f t="shared" si="41"/>
        <v>0</v>
      </c>
      <c r="AW22" s="176">
        <f t="shared" si="42"/>
        <v>0</v>
      </c>
      <c r="AX22" s="176">
        <f t="shared" si="43"/>
        <v>0</v>
      </c>
      <c r="AY22" s="176" t="str">
        <f t="shared" si="7"/>
        <v/>
      </c>
      <c r="AZ22" s="178" t="str">
        <f t="shared" si="44"/>
        <v/>
      </c>
      <c r="BA22" s="179" t="str">
        <f t="shared" si="45"/>
        <v/>
      </c>
      <c r="BB22" s="173"/>
      <c r="BC22" s="172" t="s">
        <v>119</v>
      </c>
      <c r="BD22" s="174"/>
      <c r="BE22" s="176"/>
      <c r="BF22" s="176"/>
      <c r="BG22" s="51" t="str">
        <f t="shared" si="10"/>
        <v xml:space="preserve"> </v>
      </c>
      <c r="BH22" s="176"/>
      <c r="BI22" s="51" t="str">
        <f t="shared" si="35"/>
        <v xml:space="preserve"> </v>
      </c>
      <c r="BJ22" s="48" t="str">
        <f t="shared" si="11"/>
        <v/>
      </c>
      <c r="BK22" s="48" t="str">
        <f t="shared" si="12"/>
        <v/>
      </c>
      <c r="BM22" s="176"/>
      <c r="BN22" s="176"/>
      <c r="BO22" s="51" t="str">
        <f t="shared" si="13"/>
        <v xml:space="preserve"> </v>
      </c>
      <c r="BP22" s="176"/>
      <c r="BQ22" s="51" t="str">
        <f t="shared" si="36"/>
        <v xml:space="preserve"> </v>
      </c>
      <c r="BR22" s="48" t="str">
        <f t="shared" si="14"/>
        <v/>
      </c>
      <c r="BS22" s="48" t="str">
        <f t="shared" si="15"/>
        <v/>
      </c>
      <c r="BU22" s="48" t="str">
        <f t="shared" si="46"/>
        <v xml:space="preserve"> </v>
      </c>
      <c r="BV22" s="172"/>
      <c r="BW22" s="172"/>
      <c r="BX22" s="172"/>
      <c r="BY22" s="172"/>
      <c r="BZ22" s="172"/>
      <c r="CA22" s="49" t="str">
        <f t="shared" si="47"/>
        <v/>
      </c>
      <c r="CB22" s="176"/>
      <c r="CC22" s="53"/>
      <c r="CD22" s="53"/>
      <c r="CE22" s="49"/>
      <c r="CG22" s="50" t="e">
        <f t="shared" si="18"/>
        <v>#VALUE!</v>
      </c>
      <c r="CH22" s="51">
        <f t="shared" si="19"/>
        <v>0</v>
      </c>
      <c r="CI22" s="51" t="e">
        <f t="shared" si="20"/>
        <v>#VALUE!</v>
      </c>
      <c r="CJ22" s="51" t="e">
        <f t="shared" si="21"/>
        <v>#VALUE!</v>
      </c>
      <c r="CK22" s="51" t="str">
        <f>IF(BD22="","",IF(BD22=$DB$6,LN((BE22*(1-BM22))/(BM22*(1-BE22)))/1.65,IF(BD22=$DB$5,BW22/CI22,IF(BD22=$DB$4,SQRT(#REF!*(1-#REF!^2))*CJ22,IF(BD22=$DB$3,(CH22-#REF!*AW22)/CI22,IF(BD22=$DB$2,(CH22-AW22)/CI22,IF(BD22=#REF!,(BH22-BP22)/CI22,IF(BD22=#REF!,BW22/CI22,IF(BD22=#REF!,SQRT(ABS(#REF!))*CJ22,IF(BD22=#REF!,BU22*CJ22,CH22/CI22))))))))))</f>
        <v/>
      </c>
      <c r="CL22" s="51" t="str">
        <f>IF(CE22="y",IF(AND(BD22=#REF!,CC22="n"),(CH22-AW22)/CI22,IF(OR(AND(BD22=#REF!,CC22="y"),BD22=DB$6),CK22-AY22,CK22)),CK22)</f>
        <v/>
      </c>
      <c r="CM22" s="52" t="str">
        <f>IF(BD22="","",IF(BD22=#REF!,BE22-BM22,IF(BD22=#REF!,BH22-BP22,IF(BW22&lt;&gt;"",BW22,””))))</f>
        <v/>
      </c>
      <c r="CN22" s="52" t="str">
        <f t="shared" si="48"/>
        <v/>
      </c>
      <c r="CO22" s="54" t="str">
        <f t="shared" si="49"/>
        <v/>
      </c>
      <c r="CP22" s="49"/>
      <c r="CQ22" s="180" t="s">
        <v>59</v>
      </c>
      <c r="CR22" s="52"/>
      <c r="CS22" s="49" t="e">
        <f t="shared" si="24"/>
        <v>#VALUE!</v>
      </c>
      <c r="CT22" s="49" t="str">
        <f t="shared" si="38"/>
        <v/>
      </c>
      <c r="CU22" s="49" t="str">
        <f t="shared" si="39"/>
        <v/>
      </c>
      <c r="CV22" s="49" t="str">
        <f t="shared" si="50"/>
        <v/>
      </c>
      <c r="CW22" s="52" t="str">
        <f t="shared" si="28"/>
        <v>-</v>
      </c>
      <c r="CX22" s="52">
        <f t="shared" si="51"/>
        <v>0</v>
      </c>
      <c r="CY22" s="49" t="str">
        <f t="shared" si="30"/>
        <v/>
      </c>
      <c r="CZ22" s="180"/>
      <c r="DA22" s="78" t="str">
        <f t="shared" si="52"/>
        <v/>
      </c>
    </row>
    <row r="23" spans="1:105" s="48" customFormat="1" x14ac:dyDescent="0.3">
      <c r="A23" s="172"/>
      <c r="B23" s="172"/>
      <c r="C23" s="172"/>
      <c r="D23" s="172" t="s">
        <v>57</v>
      </c>
      <c r="E23" s="172"/>
      <c r="F23" s="172" t="s">
        <v>58</v>
      </c>
      <c r="G23" s="172"/>
      <c r="H23" s="173"/>
      <c r="I23" s="172"/>
      <c r="J23" s="173"/>
      <c r="K23" s="172" t="s">
        <v>119</v>
      </c>
      <c r="L23" s="174"/>
      <c r="M23" s="173"/>
      <c r="N23" s="172"/>
      <c r="O23" s="172"/>
      <c r="P23" s="172"/>
      <c r="Q23" s="172"/>
      <c r="R23" s="172"/>
      <c r="S23" s="172"/>
      <c r="T23" s="175" t="e">
        <f t="shared" si="37"/>
        <v>#DIV/0!</v>
      </c>
      <c r="U23" s="175" t="e">
        <f t="shared" si="40"/>
        <v>#DIV/0!</v>
      </c>
      <c r="V23" s="181" t="str">
        <f>IF(AND(N23&lt;&gt;"",O23&lt;&gt;"",Q23&lt;&gt;"",R23&lt;&gt;""),IF(OR(AND($N$1="Conservative",U23&gt;=VLOOKUP(T23,Cutoffs!$A$5:'Cutoffs'!$C$1005,2)),AND($N$1="Liberal",U23&gt;=VLOOKUP(T23,Cutoffs!$A$5:'Cutoffs'!$C$1005,3))),"high","low"),"")</f>
        <v/>
      </c>
      <c r="W23" s="172"/>
      <c r="X23" s="174"/>
      <c r="Y23" s="173"/>
      <c r="Z23" s="172"/>
      <c r="AA23" s="172"/>
      <c r="AB23" s="172"/>
      <c r="AC23" s="174"/>
      <c r="AD23" s="174"/>
      <c r="AE23" s="174"/>
      <c r="AF23" s="172"/>
      <c r="AG23" s="175" t="e">
        <f t="shared" si="32"/>
        <v>#DIV/0!</v>
      </c>
      <c r="AH23" s="175" t="e">
        <f t="shared" si="33"/>
        <v>#DIV/0!</v>
      </c>
      <c r="AI23" s="175" t="e">
        <f t="shared" si="34"/>
        <v>#DIV/0!</v>
      </c>
      <c r="AJ23" s="181" t="str">
        <f>IF(AND(Z23&lt;&gt;"",AA23&lt;&gt;"",AC23&lt;&gt;"",AD23&lt;&gt;""),IF(OR(AND($N$1="Conservative",AH23&gt;=VLOOKUP(AG23,Cutoffs!$A$5:'Cutoffs'!$C$1005,2)),AND($N$1="Liberal",AH23&gt;=VLOOKUP(AG23,Cutoffs!$A$5:'Cutoffs'!$C$1005,3))),"high","low"),"")</f>
        <v/>
      </c>
      <c r="AK23" s="172"/>
      <c r="AL23" s="172" t="s">
        <v>119</v>
      </c>
      <c r="AM23" s="172" t="s">
        <v>33</v>
      </c>
      <c r="AN23" s="176"/>
      <c r="AO23" s="176"/>
      <c r="AP23" s="172" t="str">
        <f t="shared" si="2"/>
        <v/>
      </c>
      <c r="AQ23" s="172"/>
      <c r="AR23" s="176"/>
      <c r="AS23" s="176"/>
      <c r="AT23" s="172" t="str">
        <f t="shared" si="3"/>
        <v/>
      </c>
      <c r="AU23" s="172"/>
      <c r="AV23" s="177">
        <f t="shared" si="41"/>
        <v>0</v>
      </c>
      <c r="AW23" s="176">
        <f t="shared" si="42"/>
        <v>0</v>
      </c>
      <c r="AX23" s="176">
        <f t="shared" si="43"/>
        <v>0</v>
      </c>
      <c r="AY23" s="176" t="str">
        <f t="shared" si="7"/>
        <v/>
      </c>
      <c r="AZ23" s="178" t="str">
        <f t="shared" si="44"/>
        <v/>
      </c>
      <c r="BA23" s="179" t="str">
        <f t="shared" si="45"/>
        <v/>
      </c>
      <c r="BB23" s="173"/>
      <c r="BC23" s="172" t="s">
        <v>119</v>
      </c>
      <c r="BD23" s="174"/>
      <c r="BE23" s="176"/>
      <c r="BF23" s="176"/>
      <c r="BG23" s="51" t="str">
        <f t="shared" si="10"/>
        <v xml:space="preserve"> </v>
      </c>
      <c r="BH23" s="176"/>
      <c r="BI23" s="51" t="str">
        <f t="shared" si="35"/>
        <v xml:space="preserve"> </v>
      </c>
      <c r="BJ23" s="48" t="str">
        <f t="shared" si="11"/>
        <v/>
      </c>
      <c r="BK23" s="48" t="str">
        <f t="shared" si="12"/>
        <v/>
      </c>
      <c r="BM23" s="176"/>
      <c r="BN23" s="176"/>
      <c r="BO23" s="51" t="str">
        <f t="shared" si="13"/>
        <v xml:space="preserve"> </v>
      </c>
      <c r="BP23" s="176"/>
      <c r="BQ23" s="51" t="str">
        <f t="shared" si="36"/>
        <v xml:space="preserve"> </v>
      </c>
      <c r="BR23" s="48" t="str">
        <f t="shared" si="14"/>
        <v/>
      </c>
      <c r="BS23" s="48" t="str">
        <f t="shared" si="15"/>
        <v/>
      </c>
      <c r="BU23" s="48" t="str">
        <f t="shared" si="46"/>
        <v xml:space="preserve"> </v>
      </c>
      <c r="BV23" s="172"/>
      <c r="BW23" s="172"/>
      <c r="BX23" s="172"/>
      <c r="BY23" s="172"/>
      <c r="BZ23" s="172"/>
      <c r="CA23" s="49" t="str">
        <f t="shared" si="47"/>
        <v/>
      </c>
      <c r="CB23" s="176"/>
      <c r="CC23" s="53"/>
      <c r="CD23" s="53"/>
      <c r="CE23" s="49"/>
      <c r="CG23" s="50" t="e">
        <f t="shared" si="18"/>
        <v>#VALUE!</v>
      </c>
      <c r="CH23" s="51">
        <f t="shared" si="19"/>
        <v>0</v>
      </c>
      <c r="CI23" s="51" t="e">
        <f t="shared" si="20"/>
        <v>#VALUE!</v>
      </c>
      <c r="CJ23" s="51" t="e">
        <f t="shared" si="21"/>
        <v>#VALUE!</v>
      </c>
      <c r="CK23" s="51" t="str">
        <f>IF(BD23="","",IF(BD23=$DB$6,LN((BE23*(1-BM23))/(BM23*(1-BE23)))/1.65,IF(BD23=$DB$5,BW23/CI23,IF(BD23=$DB$4,SQRT(#REF!*(1-#REF!^2))*CJ23,IF(BD23=$DB$3,(CH23-#REF!*AW23)/CI23,IF(BD23=$DB$2,(CH23-AW23)/CI23,IF(BD23=#REF!,(BH23-BP23)/CI23,IF(BD23=#REF!,BW23/CI23,IF(BD23=#REF!,SQRT(ABS(#REF!))*CJ23,IF(BD23=#REF!,BU23*CJ23,CH23/CI23))))))))))</f>
        <v/>
      </c>
      <c r="CL23" s="51" t="str">
        <f>IF(CE23="y",IF(AND(BD23=#REF!,CC23="n"),(CH23-AW23)/CI23,IF(OR(AND(BD23=#REF!,CC23="y"),BD23=DB$6),CK23-AY23,CK23)),CK23)</f>
        <v/>
      </c>
      <c r="CM23" s="52" t="str">
        <f>IF(BD23="","",IF(BD23=#REF!,BE23-BM23,IF(BD23=#REF!,BH23-BP23,IF(BW23&lt;&gt;"",BW23,””))))</f>
        <v/>
      </c>
      <c r="CN23" s="52" t="str">
        <f t="shared" si="48"/>
        <v/>
      </c>
      <c r="CO23" s="54" t="str">
        <f t="shared" si="49"/>
        <v/>
      </c>
      <c r="CP23" s="49"/>
      <c r="CQ23" s="180" t="s">
        <v>59</v>
      </c>
      <c r="CR23" s="52"/>
      <c r="CS23" s="49" t="e">
        <f t="shared" si="24"/>
        <v>#VALUE!</v>
      </c>
      <c r="CT23" s="49" t="str">
        <f t="shared" si="38"/>
        <v/>
      </c>
      <c r="CU23" s="49" t="str">
        <f t="shared" si="39"/>
        <v/>
      </c>
      <c r="CV23" s="49" t="str">
        <f t="shared" si="50"/>
        <v/>
      </c>
      <c r="CW23" s="52" t="str">
        <f t="shared" si="28"/>
        <v>-</v>
      </c>
      <c r="CX23" s="52">
        <f t="shared" si="51"/>
        <v>0</v>
      </c>
      <c r="CY23" s="49" t="str">
        <f t="shared" si="30"/>
        <v/>
      </c>
      <c r="CZ23" s="180"/>
      <c r="DA23" s="78" t="str">
        <f t="shared" si="52"/>
        <v/>
      </c>
    </row>
    <row r="24" spans="1:105" ht="12" customHeight="1" x14ac:dyDescent="0.3">
      <c r="E24" s="5"/>
      <c r="M24" s="1"/>
      <c r="Y24" s="1"/>
      <c r="AZ24" s="1"/>
      <c r="BA24" s="1"/>
      <c r="BB24" s="1"/>
      <c r="CC24" s="296"/>
      <c r="CD24" s="296"/>
      <c r="CE24" s="296"/>
      <c r="CG24" s="1" t="str">
        <f>IF($CC24="","",AVERAGEIF($B$7:$B$23,$CC24,CG$7:CG$23))</f>
        <v/>
      </c>
      <c r="CJ24" s="7" t="str">
        <f>IF(CG24="","",SQRT((CG24)/(AVERAGEIF($B$7:$B$23,$CC24,BJ$7:BJ$23)*AVERAGEIF($B$7:$B$23,$CC24,BR$7:BR$23))))</f>
        <v/>
      </c>
      <c r="CN24" s="7" t="str">
        <f>IF($CC24="","",AVERAGEIF($B$7:$B$23,$CC24,CN$7:CN$23))</f>
        <v/>
      </c>
      <c r="CO24" s="8" t="str">
        <f t="shared" ref="CO24" si="53">IF(CN24="","",(NORMSDIST(CN24)-0.5)*100)</f>
        <v/>
      </c>
      <c r="CQ24" s="47"/>
      <c r="CR24" s="7"/>
      <c r="CS24" s="2" t="str">
        <f>IF($CC24="","",AVERAGEIF($B$7:$B$23,$CC24,CS$7:CS$23))</f>
        <v/>
      </c>
      <c r="CT24" s="2" t="str">
        <f t="shared" ref="CT24" si="54">IF(CN24="","",ABS(CN24/CJ24))</f>
        <v/>
      </c>
      <c r="CU24" s="2" t="str">
        <f t="shared" ref="CU24" si="55">IF(CR24="","",CT24*SQRT(((CG24-2)-2*(CG24/CS24-1)*CR24)/((CG24-2)*(1+(CG24/CS24-1)*CR24))))</f>
        <v/>
      </c>
      <c r="CV24" s="2" t="str">
        <f t="shared" ref="CV24" si="56">IF(CR24="","",((CG24-2)-2*(CG24/CS24-1)*CR24)^2/((CG24-2)*(1-CR24)^2+(CG24/CS24)*(CG24-2*CG24/CS24)*CR24^2+2*(CG24-2*CG24/CS24*CR24*(1-CR24))))</f>
        <v/>
      </c>
      <c r="CW24" s="7" t="str">
        <f t="shared" ref="CW24" si="57">IF(CC24="","",CX24)</f>
        <v/>
      </c>
      <c r="CX24" s="7" t="str">
        <f>IF($CC24="","",AVERAGEIF($B$7:$B$23,$CC24,CX$7:CX$23))</f>
        <v/>
      </c>
    </row>
  </sheetData>
  <conditionalFormatting sqref="A7:A23">
    <cfRule type="expression" dxfId="66" priority="448">
      <formula>#REF!="n"</formula>
    </cfRule>
  </conditionalFormatting>
  <conditionalFormatting sqref="V7:V23 AJ7:AJ23">
    <cfRule type="expression" dxfId="65" priority="123">
      <formula>V7="Low"</formula>
    </cfRule>
    <cfRule type="expression" dxfId="64" priority="124">
      <formula>V7="High"</formula>
    </cfRule>
  </conditionalFormatting>
  <conditionalFormatting sqref="Z7:AA23">
    <cfRule type="expression" dxfId="63" priority="447">
      <formula>$DB$1="rct"</formula>
    </cfRule>
  </conditionalFormatting>
  <conditionalFormatting sqref="AE7:AE23">
    <cfRule type="cellIs" dxfId="62" priority="66" operator="greaterThan">
      <formula>AC7+AD7</formula>
    </cfRule>
  </conditionalFormatting>
  <conditionalFormatting sqref="AN7:AP23 AR7:AT23">
    <cfRule type="expression" dxfId="61" priority="418">
      <formula>OR($DB$1="qed",AND($DB$1="rct",OR(#REF!="High",#REF!="High")))</formula>
    </cfRule>
  </conditionalFormatting>
  <conditionalFormatting sqref="BA7:BA23">
    <cfRule type="expression" dxfId="60" priority="120">
      <formula>BA7="Yes"</formula>
    </cfRule>
    <cfRule type="expression" dxfId="59" priority="118">
      <formula>BA7="Adj"</formula>
    </cfRule>
    <cfRule type="expression" dxfId="58" priority="119">
      <formula>BA7="No"</formula>
    </cfRule>
  </conditionalFormatting>
  <conditionalFormatting sqref="BE7 BM7">
    <cfRule type="expression" dxfId="57" priority="62">
      <formula>$BD$7="Raw means (x)"</formula>
    </cfRule>
  </conditionalFormatting>
  <conditionalFormatting sqref="BE7:BE23">
    <cfRule type="expression" dxfId="56" priority="65">
      <formula>"$BF = ""Raw means (x)"""</formula>
    </cfRule>
  </conditionalFormatting>
  <conditionalFormatting sqref="BE8 BM8">
    <cfRule type="expression" dxfId="55" priority="64">
      <formula>$BD$8="Raw means (x)"</formula>
    </cfRule>
  </conditionalFormatting>
  <conditionalFormatting sqref="BE9 BM9">
    <cfRule type="expression" dxfId="54" priority="61">
      <formula>$BD$9="Raw means (x)"</formula>
    </cfRule>
  </conditionalFormatting>
  <conditionalFormatting sqref="BE10 BM10">
    <cfRule type="expression" dxfId="53" priority="60" stopIfTrue="1">
      <formula>$BD$10="Raw means (x)"</formula>
    </cfRule>
  </conditionalFormatting>
  <conditionalFormatting sqref="BE11 BM11">
    <cfRule type="expression" dxfId="52" priority="59">
      <formula>$BD$11="Raw means (x)"</formula>
    </cfRule>
  </conditionalFormatting>
  <conditionalFormatting sqref="BE12 BM12">
    <cfRule type="expression" dxfId="51" priority="58">
      <formula>$BD$12="Raw means (x)"</formula>
    </cfRule>
  </conditionalFormatting>
  <conditionalFormatting sqref="BE13 BM13">
    <cfRule type="expression" dxfId="50" priority="57">
      <formula>$BD$13="Raw means (x)"</formula>
    </cfRule>
  </conditionalFormatting>
  <conditionalFormatting sqref="BE14 BM14">
    <cfRule type="expression" dxfId="49" priority="56">
      <formula>$BD$14="Raw means (x)"</formula>
    </cfRule>
  </conditionalFormatting>
  <conditionalFormatting sqref="BE15 BM15">
    <cfRule type="expression" dxfId="48" priority="55">
      <formula>$BD$15="Raw means (x)"</formula>
    </cfRule>
  </conditionalFormatting>
  <conditionalFormatting sqref="BE16 BM16">
    <cfRule type="expression" dxfId="47" priority="54">
      <formula>$BD$16="Raw means (x)"</formula>
    </cfRule>
  </conditionalFormatting>
  <conditionalFormatting sqref="BE17 BM17">
    <cfRule type="expression" dxfId="46" priority="53">
      <formula>$BD$17="Raw means (x)"</formula>
    </cfRule>
  </conditionalFormatting>
  <conditionalFormatting sqref="BE18 BM18">
    <cfRule type="expression" dxfId="45" priority="52">
      <formula>$BD$18="Raw means (x)"</formula>
    </cfRule>
  </conditionalFormatting>
  <conditionalFormatting sqref="BE19 BM19">
    <cfRule type="expression" dxfId="44" priority="51">
      <formula>$BD$19="Raw means (x)"</formula>
    </cfRule>
  </conditionalFormatting>
  <conditionalFormatting sqref="BE20 BM20">
    <cfRule type="expression" dxfId="43" priority="50">
      <formula>$BD$20="Raw means (x)"</formula>
    </cfRule>
  </conditionalFormatting>
  <conditionalFormatting sqref="BE21 BM21">
    <cfRule type="expression" dxfId="42" priority="49">
      <formula>$BD$21="Raw means (x)"</formula>
    </cfRule>
  </conditionalFormatting>
  <conditionalFormatting sqref="BE22 BM22">
    <cfRule type="expression" dxfId="41" priority="48">
      <formula>$BD$22="Raw means (x)"</formula>
    </cfRule>
  </conditionalFormatting>
  <conditionalFormatting sqref="BE23 BM23">
    <cfRule type="expression" dxfId="40" priority="47">
      <formula>$BD$23="Raw means (x)"</formula>
    </cfRule>
  </conditionalFormatting>
  <conditionalFormatting sqref="BE7:BG23 BM7:BO23 AN7:AN23 AR7:AR23 BI7:BJ23 BQ7:BR23 BV7:BV23">
    <cfRule type="expression" dxfId="39" priority="467">
      <formula>$BD7="ANCOVA unadj pre &amp; post &amp; corr"</formula>
    </cfRule>
  </conditionalFormatting>
  <conditionalFormatting sqref="BE7:BG23 BM7:BO23 AN7:AN23 AR7:AR23 BI7:BJ23 BQ7:BR23">
    <cfRule type="expression" dxfId="38" priority="461">
      <formula>$BD7="ANCOVA unadj pre &amp; post"</formula>
    </cfRule>
  </conditionalFormatting>
  <conditionalFormatting sqref="BE7:BG23 BM7:BO23 BI7:BJ23 BQ7:BR23">
    <cfRule type="expression" dxfId="37" priority="449">
      <formula>$BD7="Unadj Post"</formula>
    </cfRule>
  </conditionalFormatting>
  <conditionalFormatting sqref="BE7:BG23 BM7:BO23 BJ7:BJ23 BR7:BR23">
    <cfRule type="expression" dxfId="36" priority="480">
      <formula>$BD7="Dichotomous"</formula>
    </cfRule>
  </conditionalFormatting>
  <conditionalFormatting sqref="BF7:BF23 BN7:BN23">
    <cfRule type="expression" dxfId="35" priority="701">
      <formula>AND($BD7="Raw means (x)", $H7="No")</formula>
    </cfRule>
    <cfRule type="expression" dxfId="34" priority="702">
      <formula>AND($BD7="Regression-adjusted means (x')", $H7="No")</formula>
    </cfRule>
  </conditionalFormatting>
  <conditionalFormatting sqref="BH7 BP7">
    <cfRule type="expression" dxfId="33" priority="45">
      <formula>$BD$7="Regression-adjusted means (x')"</formula>
    </cfRule>
  </conditionalFormatting>
  <conditionalFormatting sqref="BH8 BP8">
    <cfRule type="expression" dxfId="32" priority="44">
      <formula>$BD$8="Regression-adjusted means (x')"</formula>
    </cfRule>
  </conditionalFormatting>
  <conditionalFormatting sqref="BH9 BP9">
    <cfRule type="expression" dxfId="31" priority="43">
      <formula>$BD9="Regression-adjusted means (x')"</formula>
    </cfRule>
  </conditionalFormatting>
  <conditionalFormatting sqref="BH10 BP10">
    <cfRule type="expression" dxfId="30" priority="42">
      <formula>$BD$10="Regression-adjusted means (x')"</formula>
    </cfRule>
  </conditionalFormatting>
  <conditionalFormatting sqref="BH11 BP11">
    <cfRule type="expression" dxfId="29" priority="41">
      <formula>$BD$11="Regression-adjusted means (x')"</formula>
    </cfRule>
  </conditionalFormatting>
  <conditionalFormatting sqref="BH12 BP12">
    <cfRule type="expression" dxfId="28" priority="40">
      <formula>$BD$12="Regression-adjusted means (x')"</formula>
    </cfRule>
  </conditionalFormatting>
  <conditionalFormatting sqref="BH13 BP13">
    <cfRule type="expression" dxfId="27" priority="39">
      <formula>$BD$13="Regression-adjusted means (x')"</formula>
    </cfRule>
  </conditionalFormatting>
  <conditionalFormatting sqref="BH14 BP14">
    <cfRule type="expression" dxfId="26" priority="38">
      <formula>$BD$14="Regression-adjusted means (x')"</formula>
    </cfRule>
  </conditionalFormatting>
  <conditionalFormatting sqref="BH15 BP15">
    <cfRule type="expression" dxfId="25" priority="37">
      <formula>$BD$15="Regression-adjusted means (x')"</formula>
    </cfRule>
  </conditionalFormatting>
  <conditionalFormatting sqref="BH16 BP16">
    <cfRule type="expression" dxfId="24" priority="36">
      <formula>$BD$16="Regression-adjusted means (x')"</formula>
    </cfRule>
  </conditionalFormatting>
  <conditionalFormatting sqref="BH17 BP17">
    <cfRule type="expression" dxfId="23" priority="35">
      <formula>$BD$17="Regression-adjusted means (x')"</formula>
    </cfRule>
  </conditionalFormatting>
  <conditionalFormatting sqref="BH18 BP18">
    <cfRule type="expression" dxfId="22" priority="34">
      <formula>$BD$18="Regression-adjusted means (x')"</formula>
    </cfRule>
  </conditionalFormatting>
  <conditionalFormatting sqref="BH19 BP19">
    <cfRule type="expression" dxfId="21" priority="33">
      <formula>$BD$19="Regression-adjusted means (x')"</formula>
    </cfRule>
  </conditionalFormatting>
  <conditionalFormatting sqref="BH20 BP20">
    <cfRule type="expression" dxfId="20" priority="32">
      <formula>$BD$20="Regression-adjusted means (x')"</formula>
    </cfRule>
  </conditionalFormatting>
  <conditionalFormatting sqref="BH21 BP21">
    <cfRule type="expression" dxfId="19" priority="31">
      <formula>$BD$21="Regression-adjusted means (x')"</formula>
    </cfRule>
  </conditionalFormatting>
  <conditionalFormatting sqref="BH22 BP22">
    <cfRule type="expression" dxfId="18" priority="30">
      <formula>$BD$22="Regression-adjusted means (x')"</formula>
    </cfRule>
  </conditionalFormatting>
  <conditionalFormatting sqref="BH23 BP23">
    <cfRule type="expression" dxfId="17" priority="29">
      <formula>$BD$23="Regression-adjusted means (x')"</formula>
    </cfRule>
  </conditionalFormatting>
  <conditionalFormatting sqref="BH7:BJ23 BP7:BR23">
    <cfRule type="expression" dxfId="16" priority="459">
      <formula>$BD7="ANCOVA adj post"</formula>
    </cfRule>
  </conditionalFormatting>
  <conditionalFormatting sqref="BI7:BI23">
    <cfRule type="expression" dxfId="15" priority="695">
      <formula>AND($BD7="Regression-adjusted means (x')", $H7="Yes")</formula>
    </cfRule>
    <cfRule type="expression" dxfId="14" priority="696">
      <formula>AND($H7="Yes", $BD7="Raw means (x)")</formula>
    </cfRule>
  </conditionalFormatting>
  <conditionalFormatting sqref="BI7:BJ23 BQ7:BR23 BW7:BW23">
    <cfRule type="expression" dxfId="13" priority="477">
      <formula>$BD7="OLS"</formula>
    </cfRule>
  </conditionalFormatting>
  <conditionalFormatting sqref="BJ7:BJ23 BR7:BR23 BU7:BU23">
    <cfRule type="expression" dxfId="12" priority="453">
      <formula>$BD7="t-stat"</formula>
    </cfRule>
  </conditionalFormatting>
  <conditionalFormatting sqref="BJ7:BJ23 BR7:BR23 BV7:BV23">
    <cfRule type="expression" dxfId="11" priority="474">
      <formula>$BD7="ANCOVA F-test &amp; corr"</formula>
    </cfRule>
  </conditionalFormatting>
  <conditionalFormatting sqref="BJ7:BJ23 BR7:BR23">
    <cfRule type="expression" dxfId="10" priority="456">
      <formula>$BD7="ANOVA F-test"</formula>
    </cfRule>
  </conditionalFormatting>
  <conditionalFormatting sqref="BM7:BO23 BI7:BJ23 BQ7:BR23 BW7:BW23">
    <cfRule type="expression" dxfId="9" priority="484">
      <formula>$BD7="HLM level-2 coefficient"</formula>
    </cfRule>
  </conditionalFormatting>
  <conditionalFormatting sqref="BP7:BP23">
    <cfRule type="expression" dxfId="8" priority="24">
      <formula>$BD7="C mean (x'_c) plus T coefficient"</formula>
    </cfRule>
  </conditionalFormatting>
  <conditionalFormatting sqref="BP8:BP23">
    <cfRule type="expression" dxfId="7" priority="25">
      <formula>$BD7="Regression-adjusted means (x')"</formula>
    </cfRule>
  </conditionalFormatting>
  <conditionalFormatting sqref="BQ7:BQ23">
    <cfRule type="expression" dxfId="6" priority="698">
      <formula>AND($BD7="Regression-adjusted means (x')", $H7="Yes")</formula>
    </cfRule>
    <cfRule type="expression" dxfId="5" priority="699">
      <formula>AND($H7="Yes",$BD7="Raw means (x)")</formula>
    </cfRule>
  </conditionalFormatting>
  <conditionalFormatting sqref="BU7:BU23">
    <cfRule type="expression" dxfId="4" priority="22">
      <formula>$BD7="C mean (x'_c) plus T coefficient"</formula>
    </cfRule>
  </conditionalFormatting>
  <conditionalFormatting sqref="BW7:BW23">
    <cfRule type="expression" dxfId="3" priority="27">
      <formula>$BD7="Regression coefficient only"</formula>
    </cfRule>
  </conditionalFormatting>
  <conditionalFormatting sqref="BZ7:BZ23">
    <cfRule type="expression" dxfId="2" priority="125">
      <formula>$CQ7="y"</formula>
    </cfRule>
  </conditionalFormatting>
  <conditionalFormatting sqref="CE7:CE23">
    <cfRule type="expression" dxfId="1" priority="411">
      <formula>$DB$1="RCT"</formula>
    </cfRule>
  </conditionalFormatting>
  <conditionalFormatting sqref="CR7:CR23">
    <cfRule type="expression" dxfId="0" priority="111">
      <formula>#REF!&lt;&gt;#REF!</formula>
    </cfRule>
  </conditionalFormatting>
  <dataValidations count="2">
    <dataValidation type="decimal" operator="lessThanOrEqual" allowBlank="1" showInputMessage="1" showErrorMessage="1" errorTitle="Total sample size at analysis" error="If attrition information by assignment group does not account for item non-response, this may be less than the sum of the preceeding two columns. It may not exceed the sum of the previous two columns." sqref="AE7:AE23" xr:uid="{00000000-0002-0000-0700-000000000000}">
      <formula1>AC7+AD7</formula1>
    </dataValidation>
    <dataValidation allowBlank="1" showErrorMessage="1" sqref="BD7:BD23" xr:uid="{00000000-0002-0000-0700-000001000000}"/>
  </dataValidations>
  <printOptions horizontalCentered="1" gridLines="1"/>
  <pageMargins left="0.25" right="0.25" top="0.75" bottom="0.75" header="0.3" footer="0.3"/>
  <pageSetup scale="65" pageOrder="overThenDown" orientation="landscape" r:id="rId1"/>
  <headerFooter alignWithMargins="0">
    <oddFooter>&amp;LCLEAR Study Review Guide, Page &amp;P of &amp;N&amp;R&amp;A</oddFooter>
  </headerFooter>
  <colBreaks count="2" manualBreakCount="2">
    <brk id="10" max="1048575" man="1"/>
    <brk id="54" max="1048575" man="1"/>
  </colBreaks>
  <extLst>
    <ext xmlns:x14="http://schemas.microsoft.com/office/spreadsheetml/2009/9/main" uri="{CCE6A557-97BC-4b89-ADB6-D9C93CAAB3DF}">
      <x14:dataValidations xmlns:xm="http://schemas.microsoft.com/office/excel/2006/main" count="1">
        <x14:dataValidation type="list" allowBlank="1" showErrorMessage="1" promptTitle="Boundary" prompt="Select from list" xr:uid="{00000000-0002-0000-0700-000002000000}">
          <x14:formula1>
            <xm:f>Cutoffs!A1:A3</xm:f>
          </x14:formula1>
          <xm:sqref>N1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68"/>
  <sheetViews>
    <sheetView topLeftCell="A38" zoomScale="110" zoomScaleNormal="110" workbookViewId="0">
      <selection activeCell="I21" sqref="I21:J21"/>
    </sheetView>
  </sheetViews>
  <sheetFormatPr defaultColWidth="9.1796875" defaultRowHeight="12.5" x14ac:dyDescent="0.25"/>
  <cols>
    <col min="1" max="1" width="6.36328125" style="82" customWidth="1"/>
    <col min="2" max="2" width="24.36328125" style="82" customWidth="1"/>
    <col min="3" max="3" width="13.36328125" style="82" customWidth="1"/>
    <col min="4" max="4" width="14" style="82" customWidth="1"/>
    <col min="5" max="5" width="12.36328125" style="82" customWidth="1"/>
    <col min="6" max="6" width="12.81640625" style="82" customWidth="1"/>
    <col min="7" max="15" width="9.1796875" style="82"/>
    <col min="16" max="20" width="0" style="82" hidden="1" customWidth="1"/>
    <col min="21" max="16384" width="9.1796875" style="82"/>
  </cols>
  <sheetData>
    <row r="1" spans="1:20" ht="33.75" customHeight="1" x14ac:dyDescent="0.25">
      <c r="A1" s="293" t="s">
        <v>217</v>
      </c>
      <c r="B1" s="260"/>
      <c r="C1" s="260"/>
      <c r="D1" s="260"/>
      <c r="E1" s="260"/>
      <c r="F1" s="260"/>
      <c r="G1" s="260"/>
      <c r="H1" s="260"/>
      <c r="I1" s="260"/>
      <c r="J1" s="260"/>
    </row>
    <row r="3" spans="1:20" ht="18.5" x14ac:dyDescent="0.45">
      <c r="A3" s="207" t="s">
        <v>219</v>
      </c>
      <c r="C3" s="87"/>
      <c r="D3" s="87"/>
      <c r="E3" s="87"/>
      <c r="F3" s="87"/>
      <c r="G3" s="87"/>
      <c r="H3" s="87"/>
      <c r="I3" s="87"/>
      <c r="J3" s="87"/>
      <c r="K3" s="87"/>
    </row>
    <row r="4" spans="1:20" ht="14.5" x14ac:dyDescent="0.35">
      <c r="A4" s="85" t="s">
        <v>218</v>
      </c>
      <c r="C4" s="86"/>
      <c r="D4" s="86"/>
      <c r="E4" s="86"/>
      <c r="F4" s="86"/>
      <c r="G4" s="86"/>
      <c r="H4" s="86"/>
      <c r="I4" s="86"/>
      <c r="J4" s="86"/>
      <c r="K4" s="86"/>
    </row>
    <row r="5" spans="1:20" ht="15" thickBot="1" x14ac:dyDescent="0.4">
      <c r="B5" s="206" t="s">
        <v>118</v>
      </c>
      <c r="C5" s="282" t="s">
        <v>119</v>
      </c>
      <c r="D5" s="268"/>
      <c r="E5" s="268"/>
      <c r="F5" s="268"/>
      <c r="G5" s="86"/>
      <c r="H5" s="86"/>
      <c r="I5" s="86"/>
      <c r="J5" s="86"/>
      <c r="K5" s="86"/>
    </row>
    <row r="6" spans="1:20" ht="15" thickBot="1" x14ac:dyDescent="0.4">
      <c r="B6" s="286"/>
      <c r="C6" s="285"/>
      <c r="D6" s="273"/>
      <c r="E6" s="284" t="s">
        <v>67</v>
      </c>
      <c r="F6" s="273"/>
      <c r="G6" s="273"/>
      <c r="H6" s="262"/>
      <c r="I6" s="261" t="s">
        <v>68</v>
      </c>
      <c r="J6" s="262"/>
      <c r="K6" s="88"/>
    </row>
    <row r="7" spans="1:20" ht="14.5" x14ac:dyDescent="0.35">
      <c r="B7" s="270"/>
      <c r="C7" s="263"/>
      <c r="D7" s="264" t="s">
        <v>69</v>
      </c>
      <c r="E7" s="265"/>
      <c r="F7" s="264"/>
      <c r="G7" s="264" t="s">
        <v>70</v>
      </c>
      <c r="H7" s="265"/>
      <c r="I7" s="266"/>
      <c r="J7" s="258"/>
      <c r="K7" s="88"/>
    </row>
    <row r="8" spans="1:20" ht="14.5" x14ac:dyDescent="0.35">
      <c r="B8" s="271" t="s">
        <v>66</v>
      </c>
      <c r="C8" s="89" t="s">
        <v>39</v>
      </c>
      <c r="D8" s="89" t="s">
        <v>40</v>
      </c>
      <c r="E8" s="90" t="s">
        <v>9</v>
      </c>
      <c r="F8" s="91" t="s">
        <v>39</v>
      </c>
      <c r="G8" s="89" t="s">
        <v>40</v>
      </c>
      <c r="H8" s="90" t="s">
        <v>9</v>
      </c>
      <c r="I8" s="283" t="s">
        <v>71</v>
      </c>
      <c r="J8" s="259" t="s">
        <v>72</v>
      </c>
      <c r="K8" s="84"/>
      <c r="P8" s="92" t="s">
        <v>73</v>
      </c>
      <c r="Q8" s="92" t="s">
        <v>74</v>
      </c>
      <c r="R8" s="92" t="s">
        <v>15</v>
      </c>
      <c r="S8" s="93"/>
      <c r="T8" s="84"/>
    </row>
    <row r="9" spans="1:20" ht="14.5" x14ac:dyDescent="0.35">
      <c r="B9" s="94" t="s">
        <v>75</v>
      </c>
      <c r="C9" s="200"/>
      <c r="D9" s="200"/>
      <c r="E9" s="202"/>
      <c r="F9" s="203"/>
      <c r="G9" s="200"/>
      <c r="H9" s="202"/>
      <c r="I9" s="98" t="str">
        <f t="shared" ref="I9:I14" si="0">IF(B9="","",IF(OR(C9="",D9="",E9="",F9="",G9="",H9=""),"--",ABS(P9/Q9)))</f>
        <v>--</v>
      </c>
      <c r="J9" s="99" t="str">
        <f t="shared" ref="J9:J14" si="1">IF(B9="","",IF(I9="--","--",TDIST(I9,R9,2)))</f>
        <v>--</v>
      </c>
      <c r="K9" s="84"/>
      <c r="P9" s="100" t="str">
        <f t="shared" ref="P9:P14" si="2">IF(OR(C9="",F9=""),"--",C9-F9)</f>
        <v>--</v>
      </c>
      <c r="Q9" s="100" t="str">
        <f t="shared" ref="Q9:Q14" si="3">IF(OR(D9="",E9="",G9="",H9="",D9=0,G9=0),"--",SQRT(((E9-1)*(D9^2)+(H9-1)*(G9^2))/(E9+H9-2))*SQRT((1/E9)+(1/H9)))</f>
        <v>--</v>
      </c>
      <c r="R9" s="101" t="str">
        <f t="shared" ref="R9:R14" si="4">IF(OR(E9="",H9=""),"--",E9+H9-2)</f>
        <v>--</v>
      </c>
      <c r="S9" s="93"/>
      <c r="T9" s="84"/>
    </row>
    <row r="10" spans="1:20" ht="14.5" x14ac:dyDescent="0.35">
      <c r="B10" s="94" t="s">
        <v>76</v>
      </c>
      <c r="C10" s="200"/>
      <c r="D10" s="200"/>
      <c r="E10" s="202"/>
      <c r="F10" s="203"/>
      <c r="G10" s="200"/>
      <c r="H10" s="202"/>
      <c r="I10" s="98" t="str">
        <f t="shared" si="0"/>
        <v>--</v>
      </c>
      <c r="J10" s="99" t="str">
        <f t="shared" si="1"/>
        <v>--</v>
      </c>
      <c r="K10" s="84"/>
      <c r="P10" s="100" t="str">
        <f t="shared" si="2"/>
        <v>--</v>
      </c>
      <c r="Q10" s="100" t="str">
        <f t="shared" si="3"/>
        <v>--</v>
      </c>
      <c r="R10" s="101" t="str">
        <f t="shared" si="4"/>
        <v>--</v>
      </c>
      <c r="S10" s="93"/>
      <c r="T10" s="84"/>
    </row>
    <row r="11" spans="1:20" ht="14.5" x14ac:dyDescent="0.35">
      <c r="B11" s="94" t="s">
        <v>77</v>
      </c>
      <c r="C11" s="200"/>
      <c r="D11" s="200"/>
      <c r="E11" s="202"/>
      <c r="F11" s="203"/>
      <c r="G11" s="200"/>
      <c r="H11" s="202"/>
      <c r="I11" s="98" t="str">
        <f t="shared" si="0"/>
        <v>--</v>
      </c>
      <c r="J11" s="99" t="str">
        <f t="shared" si="1"/>
        <v>--</v>
      </c>
      <c r="K11" s="84"/>
      <c r="P11" s="100" t="str">
        <f t="shared" si="2"/>
        <v>--</v>
      </c>
      <c r="Q11" s="100" t="str">
        <f t="shared" si="3"/>
        <v>--</v>
      </c>
      <c r="R11" s="101" t="str">
        <f t="shared" si="4"/>
        <v>--</v>
      </c>
      <c r="S11" s="93"/>
      <c r="T11" s="84"/>
    </row>
    <row r="12" spans="1:20" ht="14.5" x14ac:dyDescent="0.35">
      <c r="B12" s="94" t="s">
        <v>78</v>
      </c>
      <c r="C12" s="200"/>
      <c r="D12" s="200"/>
      <c r="E12" s="202"/>
      <c r="F12" s="203"/>
      <c r="G12" s="200"/>
      <c r="H12" s="202"/>
      <c r="I12" s="98" t="str">
        <f t="shared" si="0"/>
        <v>--</v>
      </c>
      <c r="J12" s="99" t="str">
        <f t="shared" si="1"/>
        <v>--</v>
      </c>
      <c r="K12" s="84"/>
      <c r="P12" s="100" t="str">
        <f t="shared" si="2"/>
        <v>--</v>
      </c>
      <c r="Q12" s="100" t="str">
        <f t="shared" si="3"/>
        <v>--</v>
      </c>
      <c r="R12" s="101" t="str">
        <f t="shared" si="4"/>
        <v>--</v>
      </c>
      <c r="S12" s="93"/>
      <c r="T12" s="84"/>
    </row>
    <row r="13" spans="1:20" ht="14.5" x14ac:dyDescent="0.35">
      <c r="B13" s="94" t="s">
        <v>79</v>
      </c>
      <c r="C13" s="200"/>
      <c r="D13" s="200"/>
      <c r="E13" s="202"/>
      <c r="F13" s="203"/>
      <c r="G13" s="200"/>
      <c r="H13" s="202"/>
      <c r="I13" s="98" t="str">
        <f t="shared" si="0"/>
        <v>--</v>
      </c>
      <c r="J13" s="99" t="str">
        <f t="shared" si="1"/>
        <v>--</v>
      </c>
      <c r="K13" s="84"/>
      <c r="P13" s="100" t="str">
        <f t="shared" si="2"/>
        <v>--</v>
      </c>
      <c r="Q13" s="100" t="str">
        <f t="shared" si="3"/>
        <v>--</v>
      </c>
      <c r="R13" s="101" t="str">
        <f t="shared" si="4"/>
        <v>--</v>
      </c>
      <c r="S13" s="93"/>
      <c r="T13" s="84"/>
    </row>
    <row r="14" spans="1:20" ht="15" thickBot="1" x14ac:dyDescent="0.4">
      <c r="B14" s="102" t="s">
        <v>80</v>
      </c>
      <c r="C14" s="201"/>
      <c r="D14" s="201"/>
      <c r="E14" s="204"/>
      <c r="F14" s="205"/>
      <c r="G14" s="201"/>
      <c r="H14" s="204"/>
      <c r="I14" s="106" t="str">
        <f t="shared" si="0"/>
        <v>--</v>
      </c>
      <c r="J14" s="107" t="str">
        <f t="shared" si="1"/>
        <v>--</v>
      </c>
      <c r="K14" s="84"/>
      <c r="P14" s="100" t="str">
        <f t="shared" si="2"/>
        <v>--</v>
      </c>
      <c r="Q14" s="100" t="str">
        <f t="shared" si="3"/>
        <v>--</v>
      </c>
      <c r="R14" s="101" t="str">
        <f t="shared" si="4"/>
        <v>--</v>
      </c>
      <c r="S14" s="93"/>
      <c r="T14" s="84"/>
    </row>
    <row r="15" spans="1:20" ht="14.5" x14ac:dyDescent="0.35">
      <c r="B15" s="84"/>
      <c r="C15" s="84"/>
      <c r="D15" s="84"/>
      <c r="E15" s="84"/>
      <c r="F15" s="84"/>
      <c r="G15" s="84"/>
      <c r="H15" s="84"/>
      <c r="I15" s="84"/>
      <c r="J15" s="84"/>
      <c r="K15" s="84"/>
      <c r="P15" s="93"/>
      <c r="Q15" s="93"/>
      <c r="R15" s="93"/>
      <c r="S15" s="93"/>
      <c r="T15" s="84"/>
    </row>
    <row r="16" spans="1:20" ht="14.5" x14ac:dyDescent="0.35">
      <c r="B16" s="84"/>
      <c r="C16" s="84"/>
      <c r="D16" s="84"/>
      <c r="E16" s="84"/>
      <c r="F16" s="84"/>
      <c r="G16" s="84"/>
      <c r="H16" s="84"/>
      <c r="I16" s="84"/>
      <c r="J16" s="84"/>
      <c r="K16" s="84"/>
      <c r="P16" s="93"/>
      <c r="Q16" s="93"/>
      <c r="R16" s="93"/>
      <c r="S16" s="93"/>
      <c r="T16" s="84"/>
    </row>
    <row r="17" spans="1:20" ht="14.5" x14ac:dyDescent="0.35">
      <c r="B17" s="84"/>
      <c r="C17" s="84"/>
      <c r="D17" s="84"/>
      <c r="E17" s="84"/>
      <c r="F17" s="84"/>
      <c r="G17" s="84"/>
      <c r="H17" s="84"/>
      <c r="I17" s="84"/>
      <c r="J17" s="84"/>
      <c r="K17" s="84"/>
      <c r="P17" s="93"/>
      <c r="Q17" s="93"/>
      <c r="R17" s="93"/>
      <c r="S17" s="93"/>
      <c r="T17" s="84"/>
    </row>
    <row r="18" spans="1:20" ht="21" x14ac:dyDescent="0.5">
      <c r="A18" s="208" t="s">
        <v>220</v>
      </c>
      <c r="C18" s="84"/>
      <c r="D18" s="84"/>
      <c r="E18" s="84"/>
      <c r="F18" s="84"/>
      <c r="G18" s="84"/>
      <c r="H18" s="84"/>
      <c r="I18" s="84"/>
      <c r="J18" s="84"/>
      <c r="K18" s="84"/>
      <c r="P18" s="93"/>
      <c r="Q18" s="93"/>
      <c r="R18" s="93"/>
      <c r="S18" s="93"/>
      <c r="T18" s="84"/>
    </row>
    <row r="19" spans="1:20" ht="14.5" x14ac:dyDescent="0.35">
      <c r="A19" s="85" t="s">
        <v>218</v>
      </c>
      <c r="C19" s="84"/>
      <c r="D19" s="84"/>
      <c r="E19" s="84"/>
      <c r="F19" s="84"/>
      <c r="G19" s="84"/>
      <c r="H19" s="84"/>
      <c r="I19" s="84"/>
      <c r="J19" s="84"/>
      <c r="K19" s="84"/>
      <c r="P19" s="84"/>
      <c r="Q19" s="84"/>
      <c r="R19" s="84"/>
      <c r="S19" s="84"/>
      <c r="T19" s="84"/>
    </row>
    <row r="20" spans="1:20" ht="15" thickBot="1" x14ac:dyDescent="0.4">
      <c r="B20" s="206" t="s">
        <v>118</v>
      </c>
      <c r="C20" s="282" t="s">
        <v>119</v>
      </c>
      <c r="D20" s="282"/>
      <c r="E20" s="282"/>
      <c r="F20" s="282"/>
      <c r="G20" s="108"/>
      <c r="H20" s="108"/>
      <c r="I20" s="84"/>
      <c r="J20" s="84"/>
      <c r="K20" s="84"/>
      <c r="P20" s="109"/>
      <c r="Q20" s="109"/>
      <c r="R20" s="109"/>
      <c r="S20" s="109"/>
      <c r="T20" s="84"/>
    </row>
    <row r="21" spans="1:20" ht="15" thickBot="1" x14ac:dyDescent="0.4">
      <c r="B21" s="269"/>
      <c r="C21" s="261"/>
      <c r="D21" s="273"/>
      <c r="E21" s="273" t="s">
        <v>67</v>
      </c>
      <c r="F21" s="273"/>
      <c r="G21" s="273"/>
      <c r="H21" s="262"/>
      <c r="I21" s="302" t="s">
        <v>68</v>
      </c>
      <c r="J21" s="303"/>
      <c r="K21" s="88"/>
      <c r="P21" s="84"/>
      <c r="Q21" s="84"/>
      <c r="R21" s="84"/>
      <c r="S21" s="84"/>
      <c r="T21" s="84"/>
    </row>
    <row r="22" spans="1:20" ht="14.5" x14ac:dyDescent="0.35">
      <c r="B22" s="270"/>
      <c r="C22" s="263"/>
      <c r="D22" s="264" t="s">
        <v>69</v>
      </c>
      <c r="E22" s="265"/>
      <c r="F22" s="287"/>
      <c r="G22" s="264" t="s">
        <v>70</v>
      </c>
      <c r="H22" s="265"/>
      <c r="I22" s="266"/>
      <c r="J22" s="258"/>
      <c r="K22" s="88"/>
      <c r="P22" s="84"/>
      <c r="Q22" s="84"/>
      <c r="R22" s="84"/>
      <c r="S22" s="84"/>
      <c r="T22" s="84"/>
    </row>
    <row r="23" spans="1:20" ht="14.5" x14ac:dyDescent="0.35">
      <c r="B23" s="271" t="s">
        <v>66</v>
      </c>
      <c r="C23" s="89" t="s">
        <v>82</v>
      </c>
      <c r="D23" s="89" t="s">
        <v>40</v>
      </c>
      <c r="E23" s="90" t="s">
        <v>9</v>
      </c>
      <c r="F23" s="91" t="s">
        <v>82</v>
      </c>
      <c r="G23" s="89" t="s">
        <v>40</v>
      </c>
      <c r="H23" s="90" t="s">
        <v>9</v>
      </c>
      <c r="I23" s="267" t="s">
        <v>71</v>
      </c>
      <c r="J23" s="259" t="s">
        <v>72</v>
      </c>
      <c r="K23" s="84"/>
      <c r="P23" s="92" t="s">
        <v>73</v>
      </c>
      <c r="Q23" s="92" t="s">
        <v>74</v>
      </c>
      <c r="R23" s="92" t="s">
        <v>15</v>
      </c>
      <c r="S23" s="93"/>
      <c r="T23" s="84"/>
    </row>
    <row r="24" spans="1:20" ht="14.5" x14ac:dyDescent="0.35">
      <c r="B24" s="94" t="s">
        <v>83</v>
      </c>
      <c r="C24" s="200"/>
      <c r="D24" s="110" t="str">
        <f t="shared" ref="D24:D29" si="5">IF(OR(C24="",E24=""),"",SQRT((C24*(1-C24))))</f>
        <v/>
      </c>
      <c r="E24" s="202"/>
      <c r="F24" s="203"/>
      <c r="G24" s="110" t="str">
        <f t="shared" ref="G24:G29" si="6">IF(OR(F24="",H24=""),"",SQRT((F24*(1-F24))))</f>
        <v/>
      </c>
      <c r="H24" s="202"/>
      <c r="I24" s="98" t="str">
        <f t="shared" ref="I24:I29" si="7">IF(B24="","",IF(OR(C24="",D24="",E24="",F24="",G24="",H24=""),"--",ABS(P24/Q24)))</f>
        <v>--</v>
      </c>
      <c r="J24" s="99" t="str">
        <f t="shared" ref="J24:J29" si="8">IF(B24="","",IF(I24="--","--",TDIST(I24,R24,2)))</f>
        <v>--</v>
      </c>
      <c r="K24" s="84"/>
      <c r="P24" s="100" t="str">
        <f t="shared" ref="P24:P29" si="9">IF(OR(C24="",F24=""),"--",C24-F24)</f>
        <v>--</v>
      </c>
      <c r="Q24" s="100" t="str">
        <f t="shared" ref="Q24:Q29" si="10">IF(OR(D24="",E24="",G24="",H24="",D24=0,G24=0),"--",SQRT(((E24-1)*(D24^2)+(H24-1)*(G24^2))/(E24+H24-2))*SQRT((1/E24)+(1/H24)))</f>
        <v>--</v>
      </c>
      <c r="R24" s="101" t="str">
        <f t="shared" ref="R24:R29" si="11">IF(OR(E24="",H24=""),"--",E24+H24-2)</f>
        <v>--</v>
      </c>
      <c r="S24" s="93"/>
      <c r="T24" s="84"/>
    </row>
    <row r="25" spans="1:20" ht="14.5" x14ac:dyDescent="0.35">
      <c r="B25" s="94" t="s">
        <v>84</v>
      </c>
      <c r="C25" s="200"/>
      <c r="D25" s="111" t="str">
        <f t="shared" si="5"/>
        <v/>
      </c>
      <c r="E25" s="202"/>
      <c r="F25" s="203"/>
      <c r="G25" s="111" t="str">
        <f t="shared" si="6"/>
        <v/>
      </c>
      <c r="H25" s="202"/>
      <c r="I25" s="98" t="str">
        <f t="shared" si="7"/>
        <v>--</v>
      </c>
      <c r="J25" s="99" t="str">
        <f t="shared" si="8"/>
        <v>--</v>
      </c>
      <c r="K25" s="84"/>
      <c r="P25" s="100" t="str">
        <f t="shared" si="9"/>
        <v>--</v>
      </c>
      <c r="Q25" s="100" t="str">
        <f t="shared" si="10"/>
        <v>--</v>
      </c>
      <c r="R25" s="101" t="str">
        <f t="shared" si="11"/>
        <v>--</v>
      </c>
      <c r="S25" s="93"/>
      <c r="T25" s="84"/>
    </row>
    <row r="26" spans="1:20" ht="14.5" x14ac:dyDescent="0.35">
      <c r="B26" s="94" t="s">
        <v>85</v>
      </c>
      <c r="C26" s="200"/>
      <c r="D26" s="111" t="str">
        <f t="shared" si="5"/>
        <v/>
      </c>
      <c r="E26" s="202"/>
      <c r="F26" s="203"/>
      <c r="G26" s="111" t="str">
        <f t="shared" si="6"/>
        <v/>
      </c>
      <c r="H26" s="202"/>
      <c r="I26" s="98" t="str">
        <f t="shared" si="7"/>
        <v>--</v>
      </c>
      <c r="J26" s="99" t="str">
        <f t="shared" si="8"/>
        <v>--</v>
      </c>
      <c r="K26" s="84"/>
      <c r="P26" s="100" t="str">
        <f t="shared" si="9"/>
        <v>--</v>
      </c>
      <c r="Q26" s="100" t="str">
        <f t="shared" si="10"/>
        <v>--</v>
      </c>
      <c r="R26" s="101" t="str">
        <f t="shared" si="11"/>
        <v>--</v>
      </c>
      <c r="S26" s="93"/>
      <c r="T26" s="84"/>
    </row>
    <row r="27" spans="1:20" ht="14.5" x14ac:dyDescent="0.35">
      <c r="B27" s="94" t="s">
        <v>86</v>
      </c>
      <c r="C27" s="200"/>
      <c r="D27" s="111" t="str">
        <f t="shared" si="5"/>
        <v/>
      </c>
      <c r="E27" s="202"/>
      <c r="F27" s="203"/>
      <c r="G27" s="111" t="str">
        <f t="shared" si="6"/>
        <v/>
      </c>
      <c r="H27" s="202"/>
      <c r="I27" s="98" t="str">
        <f t="shared" si="7"/>
        <v>--</v>
      </c>
      <c r="J27" s="99" t="str">
        <f t="shared" si="8"/>
        <v>--</v>
      </c>
      <c r="K27" s="84"/>
      <c r="P27" s="100" t="str">
        <f t="shared" si="9"/>
        <v>--</v>
      </c>
      <c r="Q27" s="100" t="str">
        <f t="shared" si="10"/>
        <v>--</v>
      </c>
      <c r="R27" s="101" t="str">
        <f t="shared" si="11"/>
        <v>--</v>
      </c>
      <c r="S27" s="93"/>
      <c r="T27" s="84"/>
    </row>
    <row r="28" spans="1:20" ht="14.5" x14ac:dyDescent="0.35">
      <c r="B28" s="94" t="s">
        <v>87</v>
      </c>
      <c r="C28" s="200"/>
      <c r="D28" s="111" t="str">
        <f t="shared" si="5"/>
        <v/>
      </c>
      <c r="E28" s="202"/>
      <c r="F28" s="203"/>
      <c r="G28" s="111" t="str">
        <f t="shared" si="6"/>
        <v/>
      </c>
      <c r="H28" s="202"/>
      <c r="I28" s="98" t="str">
        <f t="shared" si="7"/>
        <v>--</v>
      </c>
      <c r="J28" s="99" t="str">
        <f t="shared" si="8"/>
        <v>--</v>
      </c>
      <c r="K28" s="84"/>
      <c r="P28" s="100" t="str">
        <f t="shared" si="9"/>
        <v>--</v>
      </c>
      <c r="Q28" s="100" t="str">
        <f t="shared" si="10"/>
        <v>--</v>
      </c>
      <c r="R28" s="101" t="str">
        <f t="shared" si="11"/>
        <v>--</v>
      </c>
      <c r="S28" s="93"/>
      <c r="T28" s="84"/>
    </row>
    <row r="29" spans="1:20" ht="15" thickBot="1" x14ac:dyDescent="0.4">
      <c r="B29" s="102" t="s">
        <v>88</v>
      </c>
      <c r="C29" s="201"/>
      <c r="D29" s="112" t="str">
        <f t="shared" si="5"/>
        <v/>
      </c>
      <c r="E29" s="204"/>
      <c r="F29" s="205"/>
      <c r="G29" s="112" t="str">
        <f t="shared" si="6"/>
        <v/>
      </c>
      <c r="H29" s="204"/>
      <c r="I29" s="106" t="str">
        <f t="shared" si="7"/>
        <v>--</v>
      </c>
      <c r="J29" s="107" t="str">
        <f t="shared" si="8"/>
        <v>--</v>
      </c>
      <c r="K29" s="84"/>
      <c r="P29" s="100" t="str">
        <f t="shared" si="9"/>
        <v>--</v>
      </c>
      <c r="Q29" s="100" t="str">
        <f t="shared" si="10"/>
        <v>--</v>
      </c>
      <c r="R29" s="101" t="str">
        <f t="shared" si="11"/>
        <v>--</v>
      </c>
      <c r="S29" s="93"/>
      <c r="T29" s="84"/>
    </row>
    <row r="30" spans="1:20" ht="14.5" x14ac:dyDescent="0.35">
      <c r="B30" s="84"/>
      <c r="C30" s="84"/>
      <c r="D30" s="84"/>
      <c r="E30" s="84"/>
      <c r="F30" s="84"/>
      <c r="G30" s="84"/>
      <c r="H30" s="84"/>
      <c r="I30" s="84"/>
      <c r="J30" s="84"/>
      <c r="K30" s="84"/>
      <c r="P30" s="84"/>
      <c r="Q30" s="84"/>
      <c r="R30" s="84"/>
      <c r="S30" s="84"/>
      <c r="T30" s="84"/>
    </row>
    <row r="31" spans="1:20" ht="14.5" x14ac:dyDescent="0.35">
      <c r="B31" s="84"/>
      <c r="C31" s="84"/>
      <c r="D31" s="84"/>
      <c r="E31" s="84"/>
      <c r="F31" s="84"/>
      <c r="G31" s="84"/>
      <c r="H31" s="84"/>
      <c r="I31" s="84"/>
      <c r="J31" s="84"/>
      <c r="K31" s="84"/>
      <c r="P31" s="84"/>
      <c r="Q31" s="84"/>
      <c r="R31" s="84"/>
      <c r="S31" s="84"/>
      <c r="T31" s="84"/>
    </row>
    <row r="32" spans="1:20" ht="21" x14ac:dyDescent="0.5">
      <c r="A32" s="208" t="s">
        <v>286</v>
      </c>
      <c r="C32" s="87"/>
      <c r="D32" s="87"/>
      <c r="E32" s="87"/>
      <c r="F32" s="87"/>
      <c r="G32" s="87"/>
      <c r="H32" s="87"/>
      <c r="I32" s="87"/>
      <c r="J32" s="87"/>
      <c r="K32" s="87"/>
      <c r="P32" s="87"/>
      <c r="Q32" s="87"/>
      <c r="R32" s="87"/>
      <c r="S32" s="87"/>
      <c r="T32" s="87"/>
    </row>
    <row r="33" spans="1:20" ht="14.5" x14ac:dyDescent="0.35">
      <c r="A33" s="288" t="s">
        <v>369</v>
      </c>
      <c r="B33" s="274"/>
      <c r="C33" s="274"/>
      <c r="D33" s="274"/>
      <c r="E33" s="274"/>
      <c r="F33" s="274"/>
      <c r="G33" s="274"/>
      <c r="H33" s="274"/>
      <c r="I33" s="274"/>
      <c r="J33" s="87"/>
      <c r="K33" s="87"/>
      <c r="P33" s="87"/>
      <c r="Q33" s="87"/>
      <c r="R33" s="87"/>
      <c r="S33" s="87"/>
      <c r="T33" s="87"/>
    </row>
    <row r="34" spans="1:20" s="187" customFormat="1" ht="14.5" x14ac:dyDescent="0.25">
      <c r="A34" s="288" t="s">
        <v>368</v>
      </c>
      <c r="B34" s="274"/>
      <c r="C34" s="274"/>
      <c r="D34" s="274"/>
      <c r="E34" s="274"/>
      <c r="F34" s="274"/>
      <c r="G34" s="274"/>
      <c r="H34" s="274"/>
      <c r="I34" s="274"/>
      <c r="K34" s="186"/>
      <c r="P34" s="186"/>
      <c r="Q34" s="186"/>
      <c r="R34" s="186"/>
      <c r="S34" s="186"/>
      <c r="T34" s="186"/>
    </row>
    <row r="35" spans="1:20" ht="14.5" x14ac:dyDescent="0.35">
      <c r="A35" s="85" t="s">
        <v>91</v>
      </c>
      <c r="B35" s="84"/>
      <c r="C35" s="84"/>
      <c r="D35" s="84"/>
      <c r="E35" s="84"/>
      <c r="F35" s="84"/>
      <c r="G35" s="84"/>
      <c r="H35" s="84"/>
      <c r="I35" s="84"/>
      <c r="K35" s="84"/>
      <c r="P35" s="84"/>
      <c r="Q35" s="84"/>
      <c r="R35" s="84"/>
      <c r="S35" s="84"/>
      <c r="T35" s="84"/>
    </row>
    <row r="36" spans="1:20" ht="15" thickBot="1" x14ac:dyDescent="0.4">
      <c r="B36" s="206" t="s">
        <v>118</v>
      </c>
      <c r="C36" s="282" t="s">
        <v>119</v>
      </c>
      <c r="D36" s="282"/>
      <c r="E36" s="282"/>
      <c r="F36" s="282"/>
      <c r="G36" s="108"/>
      <c r="H36" s="108"/>
      <c r="I36" s="108"/>
      <c r="J36" s="108"/>
      <c r="K36" s="108"/>
      <c r="P36" s="84"/>
      <c r="Q36" s="84"/>
      <c r="R36" s="84"/>
      <c r="S36" s="84"/>
      <c r="T36" s="84"/>
    </row>
    <row r="37" spans="1:20" ht="15" thickBot="1" x14ac:dyDescent="0.4">
      <c r="B37" s="279"/>
      <c r="C37" s="272"/>
      <c r="D37" s="273" t="s">
        <v>67</v>
      </c>
      <c r="E37" s="273"/>
      <c r="F37" s="262"/>
      <c r="G37" s="108"/>
      <c r="H37" s="108"/>
      <c r="I37" s="108"/>
      <c r="J37" s="108"/>
      <c r="K37" s="108"/>
      <c r="P37" s="84"/>
      <c r="Q37" s="84"/>
      <c r="R37" s="84"/>
      <c r="S37" s="84"/>
      <c r="T37" s="84"/>
    </row>
    <row r="38" spans="1:20" ht="14.5" x14ac:dyDescent="0.35">
      <c r="B38" s="280" t="s">
        <v>92</v>
      </c>
      <c r="C38" s="289" t="s">
        <v>93</v>
      </c>
      <c r="D38" s="90"/>
      <c r="E38" s="290" t="s">
        <v>94</v>
      </c>
      <c r="F38" s="90"/>
      <c r="G38" s="84"/>
      <c r="H38" s="84"/>
      <c r="I38" s="84"/>
      <c r="J38" s="84"/>
      <c r="K38" s="84"/>
      <c r="P38" s="84"/>
      <c r="Q38" s="84"/>
      <c r="R38" s="84"/>
      <c r="S38" s="84"/>
      <c r="T38" s="84"/>
    </row>
    <row r="39" spans="1:20" ht="14.5" x14ac:dyDescent="0.35">
      <c r="B39" s="114" t="s">
        <v>95</v>
      </c>
      <c r="C39" s="115" t="s">
        <v>69</v>
      </c>
      <c r="D39" s="116" t="s">
        <v>70</v>
      </c>
      <c r="E39" s="117" t="s">
        <v>69</v>
      </c>
      <c r="F39" s="116" t="s">
        <v>70</v>
      </c>
      <c r="G39" s="86"/>
      <c r="H39" s="118"/>
      <c r="I39" s="84"/>
      <c r="J39" s="84"/>
      <c r="K39" s="84"/>
      <c r="P39" s="119" t="s">
        <v>96</v>
      </c>
      <c r="Q39" s="119" t="s">
        <v>97</v>
      </c>
      <c r="R39" s="84"/>
      <c r="S39" s="119" t="s">
        <v>98</v>
      </c>
      <c r="T39" s="119" t="s">
        <v>99</v>
      </c>
    </row>
    <row r="40" spans="1:20" ht="14.5" x14ac:dyDescent="0.35">
      <c r="B40" s="120" t="s">
        <v>100</v>
      </c>
      <c r="C40" s="188"/>
      <c r="D40" s="189"/>
      <c r="E40" s="194" t="str">
        <f>IF(C40="","",C40*C46)</f>
        <v/>
      </c>
      <c r="F40" s="195" t="str">
        <f>IF(D40="","",D40*D46)</f>
        <v/>
      </c>
      <c r="G40" s="87"/>
      <c r="H40" s="84"/>
      <c r="I40" s="84"/>
      <c r="J40" s="84"/>
      <c r="K40" s="84"/>
      <c r="P40" s="125" t="str">
        <f t="shared" ref="P40:Q45" si="12">IF(E40="","",SUM($E40:$F40)*SUM(E$38:E$43)/SUM($E$38:$F$43))</f>
        <v/>
      </c>
      <c r="Q40" s="125" t="str">
        <f t="shared" si="12"/>
        <v/>
      </c>
      <c r="R40" s="84"/>
      <c r="S40" s="125" t="str">
        <f t="shared" ref="S40:T45" si="13">IF(P40="","",((E40-P40)^2)/P40)</f>
        <v/>
      </c>
      <c r="T40" s="125" t="str">
        <f t="shared" si="13"/>
        <v/>
      </c>
    </row>
    <row r="41" spans="1:20" ht="14.5" x14ac:dyDescent="0.35">
      <c r="B41" s="126" t="s">
        <v>101</v>
      </c>
      <c r="C41" s="190"/>
      <c r="D41" s="191"/>
      <c r="E41" s="194" t="str">
        <f>IF(C41="","",C41*C46)</f>
        <v/>
      </c>
      <c r="F41" s="195" t="str">
        <f>IF(D41="","",D41*D46)</f>
        <v/>
      </c>
      <c r="G41" s="87"/>
      <c r="H41" s="84"/>
      <c r="I41" s="84"/>
      <c r="J41" s="84"/>
      <c r="K41" s="84"/>
      <c r="P41" s="125" t="str">
        <f t="shared" si="12"/>
        <v/>
      </c>
      <c r="Q41" s="125" t="str">
        <f t="shared" si="12"/>
        <v/>
      </c>
      <c r="R41" s="84"/>
      <c r="S41" s="125" t="str">
        <f t="shared" si="13"/>
        <v/>
      </c>
      <c r="T41" s="125" t="str">
        <f t="shared" si="13"/>
        <v/>
      </c>
    </row>
    <row r="42" spans="1:20" ht="14.5" x14ac:dyDescent="0.35">
      <c r="B42" s="126" t="s">
        <v>102</v>
      </c>
      <c r="C42" s="190"/>
      <c r="D42" s="191"/>
      <c r="E42" s="194" t="str">
        <f>IF(C42="","",C42*C46)</f>
        <v/>
      </c>
      <c r="F42" s="195" t="str">
        <f>IF(D42="","",D42*D46)</f>
        <v/>
      </c>
      <c r="G42" s="87"/>
      <c r="H42" s="84"/>
      <c r="I42" s="84"/>
      <c r="J42" s="84"/>
      <c r="K42" s="84"/>
      <c r="P42" s="125" t="str">
        <f t="shared" si="12"/>
        <v/>
      </c>
      <c r="Q42" s="125" t="str">
        <f t="shared" si="12"/>
        <v/>
      </c>
      <c r="R42" s="84"/>
      <c r="S42" s="125" t="str">
        <f t="shared" si="13"/>
        <v/>
      </c>
      <c r="T42" s="125" t="str">
        <f t="shared" si="13"/>
        <v/>
      </c>
    </row>
    <row r="43" spans="1:20" ht="14.5" x14ac:dyDescent="0.35">
      <c r="B43" s="126" t="s">
        <v>103</v>
      </c>
      <c r="C43" s="190"/>
      <c r="D43" s="191"/>
      <c r="E43" s="194" t="str">
        <f>IF(C43="","",C43*C46)</f>
        <v/>
      </c>
      <c r="F43" s="195" t="str">
        <f>IF(D43="","",D43*D46)</f>
        <v/>
      </c>
      <c r="G43" s="87"/>
      <c r="H43" s="84"/>
      <c r="I43" s="84"/>
      <c r="J43" s="84"/>
      <c r="K43" s="84"/>
      <c r="P43" s="125" t="str">
        <f t="shared" si="12"/>
        <v/>
      </c>
      <c r="Q43" s="125" t="str">
        <f t="shared" si="12"/>
        <v/>
      </c>
      <c r="R43" s="84"/>
      <c r="S43" s="125" t="str">
        <f t="shared" si="13"/>
        <v/>
      </c>
      <c r="T43" s="125" t="str">
        <f t="shared" si="13"/>
        <v/>
      </c>
    </row>
    <row r="44" spans="1:20" ht="14.5" x14ac:dyDescent="0.35">
      <c r="B44" s="126" t="s">
        <v>104</v>
      </c>
      <c r="C44" s="190"/>
      <c r="D44" s="191"/>
      <c r="E44" s="194" t="str">
        <f>IF(C44="","",C44*C46)</f>
        <v/>
      </c>
      <c r="F44" s="195" t="str">
        <f>IF(D44="","",D44*D46)</f>
        <v/>
      </c>
      <c r="G44" s="87"/>
      <c r="H44" s="84"/>
      <c r="I44" s="84"/>
      <c r="J44" s="84"/>
      <c r="K44" s="84"/>
      <c r="P44" s="125" t="str">
        <f t="shared" si="12"/>
        <v/>
      </c>
      <c r="Q44" s="125" t="str">
        <f t="shared" si="12"/>
        <v/>
      </c>
      <c r="R44" s="84"/>
      <c r="S44" s="125" t="str">
        <f t="shared" si="13"/>
        <v/>
      </c>
      <c r="T44" s="125" t="str">
        <f t="shared" si="13"/>
        <v/>
      </c>
    </row>
    <row r="45" spans="1:20" ht="15" thickBot="1" x14ac:dyDescent="0.4">
      <c r="B45" s="129" t="s">
        <v>105</v>
      </c>
      <c r="C45" s="192"/>
      <c r="D45" s="193"/>
      <c r="E45" s="196" t="str">
        <f>IF(C45="","",C45*C46)</f>
        <v/>
      </c>
      <c r="F45" s="197" t="str">
        <f>IF(D45="","",D45*D46)</f>
        <v/>
      </c>
      <c r="G45" s="87"/>
      <c r="H45" s="84"/>
      <c r="I45" s="84"/>
      <c r="J45" s="84"/>
      <c r="K45" s="84"/>
      <c r="P45" s="125" t="str">
        <f t="shared" si="12"/>
        <v/>
      </c>
      <c r="Q45" s="125" t="str">
        <f t="shared" si="12"/>
        <v/>
      </c>
      <c r="R45" s="84"/>
      <c r="S45" s="125" t="str">
        <f t="shared" si="13"/>
        <v/>
      </c>
      <c r="T45" s="125" t="str">
        <f t="shared" si="13"/>
        <v/>
      </c>
    </row>
    <row r="46" spans="1:20" ht="15" thickBot="1" x14ac:dyDescent="0.4">
      <c r="B46" s="134" t="s">
        <v>106</v>
      </c>
      <c r="C46" s="198"/>
      <c r="D46" s="199"/>
      <c r="E46" s="87"/>
      <c r="F46" s="87"/>
      <c r="G46" s="108"/>
      <c r="H46" s="84"/>
      <c r="I46" s="84"/>
      <c r="J46" s="84"/>
      <c r="K46" s="84"/>
      <c r="P46" s="84"/>
      <c r="Q46" s="84"/>
      <c r="R46" s="84"/>
      <c r="S46" s="84"/>
      <c r="T46" s="84"/>
    </row>
    <row r="47" spans="1:20" ht="15" thickBot="1" x14ac:dyDescent="0.4">
      <c r="B47" s="137"/>
      <c r="C47" s="86"/>
      <c r="D47" s="86"/>
      <c r="E47" s="87"/>
      <c r="F47" s="87"/>
      <c r="G47" s="108"/>
      <c r="H47" s="84"/>
      <c r="I47" s="84"/>
      <c r="J47" s="84"/>
      <c r="K47" s="84"/>
      <c r="P47" s="84"/>
      <c r="Q47" s="84"/>
      <c r="R47" s="84"/>
      <c r="S47" s="84"/>
      <c r="T47" s="84"/>
    </row>
    <row r="48" spans="1:20" ht="15" thickBot="1" x14ac:dyDescent="0.4">
      <c r="B48" s="291"/>
      <c r="C48" s="292" t="s">
        <v>107</v>
      </c>
      <c r="D48" s="262"/>
      <c r="E48" s="86"/>
      <c r="F48" s="86"/>
      <c r="G48" s="108"/>
      <c r="H48" s="84"/>
      <c r="I48" s="84"/>
      <c r="J48" s="84"/>
      <c r="K48" s="84"/>
      <c r="P48" s="84"/>
      <c r="Q48" s="84"/>
      <c r="R48" s="84"/>
      <c r="S48" s="84"/>
      <c r="T48" s="84"/>
    </row>
    <row r="49" spans="2:20" ht="14.5" x14ac:dyDescent="0.35">
      <c r="B49" s="138" t="s">
        <v>108</v>
      </c>
      <c r="C49" s="278" t="str">
        <f>IF(OR(E40="",E41="",F40="",F41="",SUM(E40:E45)=0,SUM(F40:F45)=0),"",SUM(S40:T45))</f>
        <v/>
      </c>
      <c r="D49" s="265"/>
      <c r="E49" s="86"/>
      <c r="F49" s="86"/>
      <c r="G49" s="108"/>
      <c r="H49" s="84"/>
      <c r="I49" s="84"/>
      <c r="J49" s="84"/>
      <c r="K49" s="84"/>
      <c r="P49" s="84"/>
      <c r="Q49" s="84"/>
      <c r="R49" s="84"/>
      <c r="S49" s="84"/>
      <c r="T49" s="84"/>
    </row>
    <row r="50" spans="2:20" ht="14.5" x14ac:dyDescent="0.35">
      <c r="B50" s="139" t="s">
        <v>109</v>
      </c>
      <c r="C50" s="275" t="str">
        <f>IF(C49="","",COUNT(E40:E45))</f>
        <v/>
      </c>
      <c r="D50" s="116"/>
      <c r="E50" s="86"/>
      <c r="F50" s="86"/>
      <c r="G50" s="108"/>
      <c r="H50" s="84"/>
      <c r="I50" s="84"/>
      <c r="J50" s="84"/>
      <c r="K50" s="84"/>
      <c r="P50" s="84"/>
      <c r="Q50" s="84"/>
      <c r="R50" s="84"/>
      <c r="S50" s="84"/>
      <c r="T50" s="84"/>
    </row>
    <row r="51" spans="2:20" ht="14.5" x14ac:dyDescent="0.35">
      <c r="B51" s="139" t="s">
        <v>110</v>
      </c>
      <c r="C51" s="275" t="str">
        <f>IF(C49="","",COUNT(E40:F40))</f>
        <v/>
      </c>
      <c r="D51" s="116"/>
      <c r="E51" s="86"/>
      <c r="F51" s="86"/>
      <c r="G51" s="108"/>
      <c r="H51" s="84"/>
      <c r="I51" s="84"/>
      <c r="J51" s="84"/>
      <c r="K51" s="84"/>
      <c r="P51" s="84"/>
      <c r="Q51" s="84"/>
      <c r="R51" s="84"/>
      <c r="S51" s="84"/>
      <c r="T51" s="84"/>
    </row>
    <row r="52" spans="2:20" ht="14.5" x14ac:dyDescent="0.35">
      <c r="B52" s="139" t="s">
        <v>111</v>
      </c>
      <c r="C52" s="275" t="str">
        <f>IF(C49="","",(C50-1)*(C51-1))</f>
        <v/>
      </c>
      <c r="D52" s="116"/>
      <c r="E52" s="86"/>
      <c r="F52" s="86"/>
      <c r="G52" s="108"/>
      <c r="H52" s="84"/>
      <c r="I52" s="84"/>
      <c r="J52" s="84"/>
      <c r="K52" s="84"/>
      <c r="P52" s="84"/>
      <c r="Q52" s="84"/>
      <c r="R52" s="84"/>
      <c r="S52" s="84"/>
      <c r="T52" s="84"/>
    </row>
    <row r="53" spans="2:20" ht="15" thickBot="1" x14ac:dyDescent="0.4">
      <c r="B53" s="140" t="s">
        <v>72</v>
      </c>
      <c r="C53" s="276" t="str">
        <f>IF(OR(C49="",C52=""),"",CHIDIST(C49,C52))</f>
        <v/>
      </c>
      <c r="D53" s="277"/>
      <c r="E53" s="86"/>
      <c r="F53" s="86"/>
      <c r="G53" s="108"/>
      <c r="H53" s="84"/>
      <c r="I53" s="84"/>
      <c r="J53" s="84"/>
      <c r="K53" s="84"/>
      <c r="P53" s="84"/>
      <c r="Q53" s="84"/>
      <c r="R53" s="84"/>
      <c r="S53" s="84"/>
      <c r="T53" s="84"/>
    </row>
    <row r="54" spans="2:20" ht="14.5" x14ac:dyDescent="0.35">
      <c r="B54" s="84"/>
      <c r="C54" s="84"/>
      <c r="D54" s="84"/>
      <c r="E54" s="84"/>
      <c r="F54" s="84"/>
      <c r="G54" s="84"/>
      <c r="H54" s="84"/>
      <c r="I54" s="84"/>
      <c r="J54" s="84"/>
      <c r="K54" s="84"/>
      <c r="P54" s="84"/>
      <c r="Q54" s="84"/>
      <c r="R54" s="84"/>
      <c r="S54" s="84"/>
      <c r="T54" s="84"/>
    </row>
    <row r="55" spans="2:20" ht="14.5" x14ac:dyDescent="0.35">
      <c r="P55" s="84"/>
      <c r="Q55" s="84"/>
      <c r="R55" s="84"/>
      <c r="S55" s="84"/>
      <c r="T55" s="84"/>
    </row>
    <row r="56" spans="2:20" ht="14.5" x14ac:dyDescent="0.35">
      <c r="P56" s="84"/>
      <c r="Q56" s="84"/>
      <c r="R56" s="84"/>
      <c r="S56" s="84"/>
      <c r="T56" s="84"/>
    </row>
    <row r="57" spans="2:20" ht="14.5" x14ac:dyDescent="0.35">
      <c r="P57" s="84"/>
      <c r="Q57" s="84"/>
      <c r="R57" s="84"/>
      <c r="S57" s="84"/>
      <c r="T57" s="84"/>
    </row>
    <row r="58" spans="2:20" ht="14.5" x14ac:dyDescent="0.35">
      <c r="P58" s="84"/>
      <c r="Q58" s="84"/>
      <c r="R58" s="84"/>
      <c r="S58" s="84"/>
      <c r="T58" s="84"/>
    </row>
    <row r="59" spans="2:20" ht="14.5" x14ac:dyDescent="0.35">
      <c r="P59" s="84"/>
      <c r="Q59" s="84"/>
      <c r="R59" s="84"/>
      <c r="S59" s="84"/>
      <c r="T59" s="84"/>
    </row>
    <row r="60" spans="2:20" ht="14.5" x14ac:dyDescent="0.35">
      <c r="P60" s="84"/>
      <c r="Q60" s="84"/>
      <c r="R60" s="84"/>
      <c r="S60" s="84"/>
      <c r="T60" s="84"/>
    </row>
    <row r="61" spans="2:20" ht="14.5" x14ac:dyDescent="0.35">
      <c r="P61" s="84"/>
      <c r="Q61" s="84"/>
      <c r="R61" s="84"/>
      <c r="S61" s="84"/>
      <c r="T61" s="84"/>
    </row>
    <row r="62" spans="2:20" ht="14.5" x14ac:dyDescent="0.35">
      <c r="P62" s="84"/>
      <c r="Q62" s="84"/>
      <c r="R62" s="84"/>
      <c r="S62" s="84"/>
      <c r="T62" s="84"/>
    </row>
    <row r="63" spans="2:20" ht="14.5" x14ac:dyDescent="0.35">
      <c r="P63" s="84"/>
      <c r="Q63" s="84"/>
      <c r="R63" s="84"/>
      <c r="S63" s="84"/>
      <c r="T63" s="84"/>
    </row>
    <row r="64" spans="2:20" ht="14.5" x14ac:dyDescent="0.35">
      <c r="P64" s="84"/>
      <c r="Q64" s="84"/>
      <c r="R64" s="84"/>
      <c r="S64" s="84"/>
      <c r="T64" s="84"/>
    </row>
    <row r="65" spans="16:20" ht="14.5" x14ac:dyDescent="0.35">
      <c r="P65" s="84"/>
      <c r="Q65" s="84"/>
      <c r="R65" s="84"/>
      <c r="S65" s="84"/>
      <c r="T65" s="84"/>
    </row>
    <row r="66" spans="16:20" ht="14.5" x14ac:dyDescent="0.35">
      <c r="P66" s="84"/>
      <c r="Q66" s="84"/>
      <c r="R66" s="84"/>
      <c r="S66" s="84"/>
      <c r="T66" s="84"/>
    </row>
    <row r="67" spans="16:20" ht="14.5" x14ac:dyDescent="0.35">
      <c r="P67" s="84"/>
      <c r="Q67" s="84"/>
      <c r="R67" s="84"/>
      <c r="S67" s="84"/>
      <c r="T67" s="84"/>
    </row>
    <row r="68" spans="16:20" ht="14.5" x14ac:dyDescent="0.35">
      <c r="P68" s="84"/>
      <c r="Q68" s="84"/>
      <c r="R68" s="84"/>
      <c r="S68" s="84"/>
      <c r="T68" s="8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BE7F905CA4994B89CDC649D38A9162" ma:contentTypeVersion="17" ma:contentTypeDescription="Create a new document." ma:contentTypeScope="" ma:versionID="8eb3e39cf079270e486c816f8b748bcd">
  <xsd:schema xmlns:xsd="http://www.w3.org/2001/XMLSchema" xmlns:xs="http://www.w3.org/2001/XMLSchema" xmlns:p="http://schemas.microsoft.com/office/2006/metadata/properties" xmlns:ns2="1e485653-1df5-43aa-88f6-0965eb14ed99" xmlns:ns3="d3dd2d2f-d02c-4930-882e-03410d5bfb79" xmlns:ns4="6c854b04-c9c6-4391-adbe-2e73191270e7" targetNamespace="http://schemas.microsoft.com/office/2006/metadata/properties" ma:root="true" ma:fieldsID="7e63b25ab40c073f5342c1fa34074af2" ns2:_="" ns3:_="" ns4:_="">
    <xsd:import namespace="1e485653-1df5-43aa-88f6-0965eb14ed99"/>
    <xsd:import namespace="d3dd2d2f-d02c-4930-882e-03410d5bfb79"/>
    <xsd:import namespace="6c854b04-c9c6-4391-adbe-2e73191270e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485653-1df5-43aa-88f6-0965eb14ed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654925c-3bd7-4187-ab31-e932ed5cd6b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3dd2d2f-d02c-4930-882e-03410d5bfb79"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c854b04-c9c6-4391-adbe-2e73191270e7"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6cd0cf25-9e8a-482b-a46d-551ec9671dd5}" ma:internalName="TaxCatchAll" ma:showField="CatchAllData" ma:web="d3dd2d2f-d02c-4930-882e-03410d5bfb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lcf76f155ced4ddcb4097134ff3c332f xmlns="1e485653-1df5-43aa-88f6-0965eb14ed99">
      <Terms xmlns="http://schemas.microsoft.com/office/infopath/2007/PartnerControls"/>
    </lcf76f155ced4ddcb4097134ff3c332f>
    <TaxCatchAll xmlns="6c854b04-c9c6-4391-adbe-2e73191270e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F7F5AE-2A1E-4294-98E6-2778338A2AAE}"/>
</file>

<file path=customXml/itemProps2.xml><?xml version="1.0" encoding="utf-8"?>
<ds:datastoreItem xmlns:ds="http://schemas.openxmlformats.org/officeDocument/2006/customXml" ds:itemID="{26667625-F9DB-4907-A688-059F25EAAE8F}">
  <ds:schemaRefs>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1b8fa335-19b6-4086-82f7-9a20bd28acee"/>
    <ds:schemaRef ds:uri="http://www.w3.org/XML/1998/namespace"/>
    <ds:schemaRef ds:uri="http://purl.org/dc/dcmitype/"/>
  </ds:schemaRefs>
</ds:datastoreItem>
</file>

<file path=customXml/itemProps3.xml><?xml version="1.0" encoding="utf-8"?>
<ds:datastoreItem xmlns:ds="http://schemas.openxmlformats.org/officeDocument/2006/customXml" ds:itemID="{814A1F55-0A51-484C-88B8-C8FC9612F3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Main</vt:lpstr>
      <vt:lpstr>Validation</vt:lpstr>
      <vt:lpstr>RCT</vt:lpstr>
      <vt:lpstr>ITS</vt:lpstr>
      <vt:lpstr>IV</vt:lpstr>
      <vt:lpstr>DiDFE</vt:lpstr>
      <vt:lpstr>Reg</vt:lpstr>
      <vt:lpstr>Data</vt:lpstr>
      <vt:lpstr>Equivalence</vt:lpstr>
      <vt:lpstr>Profile</vt:lpstr>
      <vt:lpstr>Tools</vt:lpstr>
      <vt:lpstr>Cutoffs</vt:lpstr>
      <vt:lpstr>Equivalence Testing (old)</vt:lpstr>
      <vt:lpstr>DiDFE!Print_Area</vt:lpstr>
      <vt:lpstr>ITS!Print_Area</vt:lpstr>
      <vt:lpstr>IV!Print_Area</vt:lpstr>
      <vt:lpstr>Main!Print_Area</vt:lpstr>
      <vt:lpstr>RCT!Print_Area</vt:lpstr>
      <vt:lpstr>Reg!Print_Area</vt:lpstr>
      <vt:lpstr>Data!Print_Titles</vt:lpstr>
      <vt:lpstr>YesNo</vt:lpstr>
    </vt:vector>
  </TitlesOfParts>
  <Company>Mathematica Policy Research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Study Review Guide</dc:title>
  <dc:creator>Neil Seftor</dc:creator>
  <cp:lastModifiedBy>Rahim Akrami</cp:lastModifiedBy>
  <cp:lastPrinted>2020-08-19T23:15:42Z</cp:lastPrinted>
  <dcterms:created xsi:type="dcterms:W3CDTF">2006-06-09T14:10:17Z</dcterms:created>
  <dcterms:modified xsi:type="dcterms:W3CDTF">2026-04-09T17:45:48Z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0x010100B1BE7F905CA4994B89CDC649D38A9162</vt:lpwstr>
  </property>
</Properties>
</file>